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0E415597-BD6A-49EC-AC8B-3D5FFE7BF404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5" l="1"/>
  <c r="I81" i="5"/>
  <c r="H82" i="5"/>
  <c r="H81" i="5"/>
  <c r="F82" i="5"/>
  <c r="F81" i="5"/>
  <c r="E82" i="5"/>
  <c r="E81" i="5"/>
  <c r="C82" i="5"/>
  <c r="C81" i="5"/>
  <c r="B82" i="5"/>
  <c r="B81" i="5"/>
  <c r="C15" i="3"/>
  <c r="D15" i="3"/>
  <c r="E18" i="3"/>
  <c r="D39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I18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<sst xmlns="http://schemas.openxmlformats.org/spreadsheetml/2006/main" count="174" uniqueCount="110">
  <si>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</si>
  <si>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</si>
  <si>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</si>
  <si>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</si>
  <si>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</si>
  <si>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</si>
  <si>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</si>
  <si>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</si>
  <si>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</si>
  <si>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</si>
  <si>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</si>
  <si>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</si>
  <si>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</si>
  <si>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</si>
  <si>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</si>
  <si>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</si>
  <si>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</si>
  <si>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</si>
  <si>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</si>
  <si>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</si>
  <si>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</si>
  <si>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</si>
  <si>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</si>
  <si>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</si>
  <si>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</si>
  <si>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</si>
  <si>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</si>
  <si>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</si>
  <si>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</si>
  <si>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</si>
  <si>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</si>
  <si>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</si>
  <si>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Njemačka</t>
  </si>
  <si>
    <t>Austrija</t>
  </si>
  <si>
    <t>Slovenija</t>
  </si>
  <si>
    <t>Hrvatska</t>
  </si>
  <si>
    <t>Mađarska</t>
  </si>
  <si>
    <t>Italija</t>
  </si>
  <si>
    <t>Poljska</t>
  </si>
  <si>
    <t>Švicarska</t>
  </si>
  <si>
    <t>Slovačka</t>
  </si>
  <si>
    <t>Češka</t>
  </si>
  <si>
    <t>Ujedinjena Kraljevina</t>
  </si>
  <si>
    <t>Bosna i Hercegovina</t>
  </si>
  <si>
    <t>Srbija</t>
  </si>
  <si>
    <t>Ukrajina</t>
  </si>
  <si>
    <t>SAD</t>
  </si>
  <si>
    <t>Nizozemska</t>
  </si>
  <si>
    <t>Francuska</t>
  </si>
  <si>
    <t>Rumunjska</t>
  </si>
  <si>
    <t>Indija</t>
  </si>
  <si>
    <t>Ostale azijske zemlje</t>
  </si>
  <si>
    <t>Belgija</t>
  </si>
  <si>
    <t>Kina</t>
  </si>
  <si>
    <t>Kosovo</t>
  </si>
  <si>
    <t>Australija</t>
  </si>
  <si>
    <t>Rusija</t>
  </si>
  <si>
    <t>Kanada</t>
  </si>
  <si>
    <t>Švedska</t>
  </si>
  <si>
    <t>Makedonija</t>
  </si>
  <si>
    <t>Portugal</t>
  </si>
  <si>
    <t>Španjolska</t>
  </si>
  <si>
    <t>Litva</t>
  </si>
  <si>
    <t>Bugarska</t>
  </si>
  <si>
    <t>Letonija</t>
  </si>
  <si>
    <t>Malta</t>
  </si>
  <si>
    <t>Turska</t>
  </si>
  <si>
    <t>Ostale europske zemlje</t>
  </si>
  <si>
    <t>Luksemburg</t>
  </si>
  <si>
    <t>Ostale zemlje Južne i Srednje Amerike</t>
  </si>
  <si>
    <t>Irska</t>
  </si>
  <si>
    <t>Kazahstan</t>
  </si>
  <si>
    <t>Brazil</t>
  </si>
  <si>
    <t>Argentina</t>
  </si>
  <si>
    <t>Izrael</t>
  </si>
  <si>
    <t>Novi Zeland</t>
  </si>
  <si>
    <t>Cipar</t>
  </si>
  <si>
    <t>Koreja, Republika</t>
  </si>
  <si>
    <t>Grčka</t>
  </si>
  <si>
    <t>Norveška</t>
  </si>
  <si>
    <t>Maroko</t>
  </si>
  <si>
    <t>Tunis</t>
  </si>
  <si>
    <t>Crna Gora</t>
  </si>
  <si>
    <t>Danska</t>
  </si>
  <si>
    <t>Finska</t>
  </si>
  <si>
    <t>Ostale afričke zemlje</t>
  </si>
  <si>
    <t>Ostale zemlje Sjeverne Amerike</t>
  </si>
  <si>
    <t>Albanija</t>
  </si>
  <si>
    <t>Bjelorusija</t>
  </si>
  <si>
    <t>Čile</t>
  </si>
  <si>
    <t>Estonija</t>
  </si>
  <si>
    <t>Hong Kong, Kina</t>
  </si>
  <si>
    <t>Indonezija</t>
  </si>
  <si>
    <t>Island</t>
  </si>
  <si>
    <t>Japan</t>
  </si>
  <si>
    <t>Jordan</t>
  </si>
  <si>
    <t>Južnoafrička Republika</t>
  </si>
  <si>
    <t>Katar</t>
  </si>
  <si>
    <t>Kuvajt</t>
  </si>
  <si>
    <t>Lihtenštajn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</si>
  <si>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</si>
  <si>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</si>
  <si>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</si>
  <si>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</si>
  <si>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</si>
  <si>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</si>
  <si>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</si>
  <si>
    <t>IZVJEŠTAJ PO KAPACITETIMA VII/2026</t>
  </si>
  <si>
    <t>TURISTIČKI PROMET PO ZEMLJAMA  VII/2026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</si>
  <si>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6.8.2026.                                                                                                                                                                                                                                                                                                                                                                        srpanj,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</si>
</sst>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61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  <xf numFmtId="0" fontId="60" fillId="0" borderId="0"/>
  </cellStyleXfs>
  <cellXfs count="284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4" fontId="59" fillId="0" borderId="35" xfId="0" applyNumberFormat="1" applyFont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60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Normalno 4" xfId="59" xr:uid="{91CB7A6C-653C-4179-9041-7F16B5879D63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7.0592178709046536</c:v>
                </c:pt>
                <c:pt idx="1">
                  <c:v>41.915958658020052</c:v>
                </c:pt>
                <c:pt idx="2">
                  <c:v>10.688137311663235</c:v>
                </c:pt>
                <c:pt idx="3">
                  <c:v>0.14681887813756098</c:v>
                </c:pt>
                <c:pt idx="4">
                  <c:v>40.189867281274502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530</c:v>
                </c:pt>
                <c:pt idx="1">
                  <c:v>38583</c:v>
                </c:pt>
                <c:pt idx="2">
                  <c:v>151312</c:v>
                </c:pt>
                <c:pt idx="3">
                  <c:v>25483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394</c:v>
                </c:pt>
                <c:pt idx="1">
                  <c:v>34685</c:v>
                </c:pt>
                <c:pt idx="2">
                  <c:v>149308</c:v>
                </c:pt>
                <c:pt idx="3">
                  <c:v>26417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491</c:v>
                </c:pt>
                <c:pt idx="1">
                  <c:v>32130</c:v>
                </c:pt>
                <c:pt idx="2">
                  <c:v>149997</c:v>
                </c:pt>
                <c:pt idx="3">
                  <c:v>24547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6037</c:v>
                </c:pt>
                <c:pt idx="1">
                  <c:v>22363</c:v>
                </c:pt>
                <c:pt idx="2">
                  <c:v>7069</c:v>
                </c:pt>
                <c:pt idx="3" formatCode="General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5778</c:v>
                </c:pt>
                <c:pt idx="1">
                  <c:v>21644</c:v>
                </c:pt>
                <c:pt idx="2">
                  <c:v>5956</c:v>
                </c:pt>
                <c:pt idx="3" formatCode="General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5363</c:v>
                </c:pt>
                <c:pt idx="1">
                  <c:v>22039</c:v>
                </c:pt>
                <c:pt idx="2">
                  <c:v>5724</c:v>
                </c:pt>
                <c:pt idx="3" formatCode="General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2527755305341598"/>
                  <c:y val="9.43643777323640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5261158118561061"/>
                  <c:y val="-0.144055006208448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-0.11971667343396666"/>
                  <c:y val="-0.1105041211811573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0.1227377188846535"/>
                  <c:y val="-0.128332190806322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6462355572692564"/>
                  <c:y val="0.118021153995395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020645549281456"/>
                  <c:y val="-3.4297636909227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51694364867587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23791750576072804"/>
                  <c:y val="-0.157591324016348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-4.3832057773991316E-2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515938269951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4.7269982541388776E-2"/>
                  <c:y val="-7.0870088211708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01450793205972"/>
                      <c:h val="0.151372164161730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0620614252649719"/>
                  <c:y val="-8.72477009338541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58432856963142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Mađarska</c:v>
                </c:pt>
                <c:pt idx="2">
                  <c:v>Slovenija</c:v>
                </c:pt>
                <c:pt idx="3">
                  <c:v>Austrija</c:v>
                </c:pt>
                <c:pt idx="4">
                  <c:v>Hrvatska</c:v>
                </c:pt>
                <c:pt idx="5">
                  <c:v>Slovačka</c:v>
                </c:pt>
                <c:pt idx="6">
                  <c:v>Poljska</c:v>
                </c:pt>
                <c:pt idx="7">
                  <c:v>Češka</c:v>
                </c:pt>
                <c:pt idx="8">
                  <c:v>Italija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19.941363914259778</c:v>
                </c:pt>
                <c:pt idx="1">
                  <c:v>13.420530966893306</c:v>
                </c:pt>
                <c:pt idx="2">
                  <c:v>11.006539822516997</c:v>
                </c:pt>
                <c:pt idx="3">
                  <c:v>9.4558793560220096</c:v>
                </c:pt>
                <c:pt idx="4">
                  <c:v>7.8167552846582806</c:v>
                </c:pt>
                <c:pt idx="5">
                  <c:v>7.7551549734146015</c:v>
                </c:pt>
                <c:pt idx="6">
                  <c:v>6.5101802619634288</c:v>
                </c:pt>
                <c:pt idx="7">
                  <c:v>5.7783870907979322</c:v>
                </c:pt>
                <c:pt idx="8">
                  <c:v>3.5464179187431686</c:v>
                </c:pt>
                <c:pt idx="9">
                  <c:v>2.7368138281119734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11" sqref="A11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109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H7" sqref="H7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5" t="s">
        <v>107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6" t="s">
        <v>1</v>
      </c>
      <c r="B4" s="257"/>
      <c r="C4" s="260" t="s">
        <v>2</v>
      </c>
      <c r="D4" s="261"/>
      <c r="E4" s="261"/>
      <c r="F4" s="262"/>
      <c r="G4" s="260" t="s">
        <v>3</v>
      </c>
      <c r="H4" s="261"/>
      <c r="I4" s="261"/>
      <c r="J4" s="262"/>
      <c r="K4" s="253" t="s">
        <v>19</v>
      </c>
      <c r="L4" s="254"/>
      <c r="M4" s="254"/>
      <c r="N4" s="254"/>
      <c r="O4" s="254"/>
      <c r="P4" s="254"/>
      <c r="Q4" s="255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8"/>
      <c r="B5" s="259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5" t="s">
        <v>8</v>
      </c>
      <c r="B6" s="226" t="s">
        <v>29</v>
      </c>
      <c r="C6" s="75">
        <v>791</v>
      </c>
      <c r="D6" s="27">
        <v>5246</v>
      </c>
      <c r="E6" s="27">
        <f>SUM(C6:D6)</f>
        <v>6037</v>
      </c>
      <c r="F6" s="28">
        <f>E6/E42*100</f>
        <v>15.104583666933546</v>
      </c>
      <c r="G6" s="75">
        <v>2060</v>
      </c>
      <c r="H6" s="27">
        <v>23423</v>
      </c>
      <c r="I6" s="27">
        <f>SUM(G6:H6)</f>
        <v>25483</v>
      </c>
      <c r="J6" s="67">
        <f>I6/I42*100</f>
        <v>7.0592178709046536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6"/>
      <c r="B7" s="227" t="s">
        <v>27</v>
      </c>
      <c r="C7" s="79">
        <v>621</v>
      </c>
      <c r="D7" s="5">
        <v>5157</v>
      </c>
      <c r="E7" s="5">
        <f>SUM(C7:D7)</f>
        <v>5778</v>
      </c>
      <c r="F7" s="6">
        <f>E7/E43*100</f>
        <v>15.396503943722021</v>
      </c>
      <c r="G7" s="79">
        <v>1794</v>
      </c>
      <c r="H7" s="5">
        <v>24623</v>
      </c>
      <c r="I7" s="5">
        <f>SUM(G7:H7)</f>
        <v>26417</v>
      </c>
      <c r="J7" s="68">
        <f>I7/I43*100</f>
        <v>7.3783701502375481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6"/>
      <c r="B8" s="227" t="s">
        <v>25</v>
      </c>
      <c r="C8" s="79">
        <v>547</v>
      </c>
      <c r="D8" s="5">
        <v>4816</v>
      </c>
      <c r="E8" s="5">
        <f>SUM(C8:D8)</f>
        <v>5363</v>
      </c>
      <c r="F8" s="6">
        <f>E8/E44*100</f>
        <v>14.309728373979402</v>
      </c>
      <c r="G8" s="79">
        <v>1389</v>
      </c>
      <c r="H8" s="5">
        <v>23158</v>
      </c>
      <c r="I8" s="5">
        <f>SUM(G8:H8)</f>
        <v>24547</v>
      </c>
      <c r="J8" s="68">
        <f>I8/I44*100</f>
        <v>7.3180038934750016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6"/>
      <c r="B9" s="227" t="s">
        <v>30</v>
      </c>
      <c r="C9" s="8">
        <f>C6/C7*100</f>
        <v>127.37520128824478</v>
      </c>
      <c r="D9" s="7">
        <f>D6/D7*100</f>
        <v>101.72580957921271</v>
      </c>
      <c r="E9" s="7">
        <f>E6/E7*100</f>
        <v>104.48251990308066</v>
      </c>
      <c r="F9" s="6"/>
      <c r="G9" s="8">
        <f>G6/G7*100</f>
        <v>114.82720178372352</v>
      </c>
      <c r="H9" s="7">
        <f>H6/H7*100</f>
        <v>95.12650773666897</v>
      </c>
      <c r="I9" s="7">
        <f>I6/I7*100</f>
        <v>96.464397925578226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6"/>
      <c r="B10" s="227" t="s">
        <v>31</v>
      </c>
      <c r="C10" s="8">
        <f>C6/C8*100</f>
        <v>144.60694698354661</v>
      </c>
      <c r="D10" s="7">
        <f>D6/D8*100</f>
        <v>108.92857142857142</v>
      </c>
      <c r="E10" s="7">
        <f>E6/E8*100</f>
        <v>112.56759276524333</v>
      </c>
      <c r="F10" s="6"/>
      <c r="G10" s="8">
        <f>G6/G8*100</f>
        <v>148.30813534917206</v>
      </c>
      <c r="H10" s="7">
        <f>H6/H8*100</f>
        <v>101.14431298039554</v>
      </c>
      <c r="I10" s="7">
        <f>I6/I8*100</f>
        <v>103.81309324968429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7"/>
      <c r="B11" s="228" t="s">
        <v>7</v>
      </c>
      <c r="C11" s="14">
        <f>C6/E6*100</f>
        <v>13.102534371376512</v>
      </c>
      <c r="D11" s="15">
        <f>D6/E6*100</f>
        <v>86.897465628623493</v>
      </c>
      <c r="E11" s="15">
        <f>SUM(C11:D11)</f>
        <v>100</v>
      </c>
      <c r="F11" s="16"/>
      <c r="G11" s="14">
        <f>G6/I6*100</f>
        <v>8.0838205862732018</v>
      </c>
      <c r="H11" s="15">
        <f>H6/I6*100</f>
        <v>91.916179413726795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8" t="s">
        <v>9</v>
      </c>
      <c r="B12" s="226" t="s">
        <v>29</v>
      </c>
      <c r="C12" s="78">
        <v>2228</v>
      </c>
      <c r="D12" s="30">
        <v>20135</v>
      </c>
      <c r="E12" s="30">
        <f>SUM(C12:D12)</f>
        <v>22363</v>
      </c>
      <c r="F12" s="31">
        <f>E12/E42*100</f>
        <v>55.952261809447556</v>
      </c>
      <c r="G12" s="78">
        <v>11895</v>
      </c>
      <c r="H12" s="30">
        <v>139417</v>
      </c>
      <c r="I12" s="30">
        <f>SUM(G12:H12)</f>
        <v>151312</v>
      </c>
      <c r="J12" s="70">
        <f>I12/I42*100</f>
        <v>41.915958658020052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8"/>
      <c r="B13" s="227" t="s">
        <v>27</v>
      </c>
      <c r="C13" s="79">
        <v>2115</v>
      </c>
      <c r="D13" s="5">
        <v>19529</v>
      </c>
      <c r="E13" s="5">
        <f>SUM(C13:D13)</f>
        <v>21644</v>
      </c>
      <c r="F13" s="6">
        <f>E13/E43*100</f>
        <v>57.674269878490726</v>
      </c>
      <c r="G13" s="79">
        <v>11452</v>
      </c>
      <c r="H13" s="5">
        <v>137856</v>
      </c>
      <c r="I13" s="5">
        <f>SUM(G13:H13)</f>
        <v>149308</v>
      </c>
      <c r="J13" s="68">
        <f>I13/I43*100</f>
        <v>41.702301184527684</v>
      </c>
      <c r="K13" s="56"/>
      <c r="L13" s="81" t="str">
        <f>B6</f>
        <v>2026.</v>
      </c>
      <c r="M13" s="92">
        <f>E6</f>
        <v>6037</v>
      </c>
      <c r="N13" s="92">
        <f>E12</f>
        <v>22363</v>
      </c>
      <c r="O13" s="92">
        <f>E18</f>
        <v>7069</v>
      </c>
      <c r="P13" s="1">
        <f>E24</f>
        <v>123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8"/>
      <c r="B14" s="227" t="s">
        <v>25</v>
      </c>
      <c r="C14" s="79">
        <v>1968</v>
      </c>
      <c r="D14" s="5">
        <v>20071</v>
      </c>
      <c r="E14" s="5">
        <f>C14+D14</f>
        <v>22039</v>
      </c>
      <c r="F14" s="6">
        <f>E14/E44*100</f>
        <v>58.805165697209027</v>
      </c>
      <c r="G14" s="79">
        <v>10722</v>
      </c>
      <c r="H14" s="5">
        <v>139275</v>
      </c>
      <c r="I14" s="5">
        <f>SUM(G14:H14)</f>
        <v>149997</v>
      </c>
      <c r="J14" s="68">
        <f>I14/I44*100</f>
        <v>44.717424940301044</v>
      </c>
      <c r="K14" s="56"/>
      <c r="L14" s="81" t="str">
        <f>B7</f>
        <v>2025.</v>
      </c>
      <c r="M14" s="92">
        <f>E7</f>
        <v>5778</v>
      </c>
      <c r="N14" s="92">
        <f>E13</f>
        <v>21644</v>
      </c>
      <c r="O14" s="93">
        <f>E19</f>
        <v>5956</v>
      </c>
      <c r="P14" s="1">
        <f>E25</f>
        <v>73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8"/>
      <c r="B15" s="227" t="s">
        <v>30</v>
      </c>
      <c r="C15" s="13">
        <f>C12/C13*100</f>
        <v>105.34278959810874</v>
      </c>
      <c r="D15" s="9">
        <f>D12/D13*11</f>
        <v>11.341338522197757</v>
      </c>
      <c r="E15" s="9">
        <f>E12/E13*100</f>
        <v>103.32193679541675</v>
      </c>
      <c r="F15" s="6"/>
      <c r="G15" s="13">
        <f>G12/G13*100</f>
        <v>103.86831994411456</v>
      </c>
      <c r="H15" s="9">
        <f>H12/H13*100</f>
        <v>101.13234099350046</v>
      </c>
      <c r="I15" s="9">
        <f>I12/I13*100</f>
        <v>101.34219197899642</v>
      </c>
      <c r="J15" s="68"/>
      <c r="K15" s="56"/>
      <c r="L15" s="81" t="str">
        <f>B8</f>
        <v>2024.</v>
      </c>
      <c r="M15" s="92">
        <f>E8</f>
        <v>5363</v>
      </c>
      <c r="N15" s="92">
        <f>E14</f>
        <v>22039</v>
      </c>
      <c r="O15" s="93">
        <f>E20</f>
        <v>5724</v>
      </c>
      <c r="P15" s="1">
        <f>E26</f>
        <v>79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8"/>
      <c r="B16" s="227" t="s">
        <v>31</v>
      </c>
      <c r="C16" s="13">
        <f>C12/C14*100</f>
        <v>113.21138211382113</v>
      </c>
      <c r="D16" s="9">
        <f>D12/D14*100</f>
        <v>100.3188680185342</v>
      </c>
      <c r="E16" s="9">
        <f>E12/E14*100</f>
        <v>101.47012114887247</v>
      </c>
      <c r="F16" s="6"/>
      <c r="G16" s="13">
        <f>G12/G14*100</f>
        <v>110.94012311135981</v>
      </c>
      <c r="H16" s="9">
        <f>H12/H14*100</f>
        <v>100.10195656076108</v>
      </c>
      <c r="I16" s="9">
        <f>I12/I14*100</f>
        <v>100.87668420035068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8"/>
      <c r="B17" s="229" t="s">
        <v>7</v>
      </c>
      <c r="C17" s="10">
        <f>C12/E12*100</f>
        <v>9.9628851227473945</v>
      </c>
      <c r="D17" s="11">
        <f>D12/E12*100</f>
        <v>90.037114877252606</v>
      </c>
      <c r="E17" s="11">
        <f>SUM(C17:D17)</f>
        <v>100</v>
      </c>
      <c r="F17" s="12"/>
      <c r="G17" s="10">
        <f>G12/I12*100</f>
        <v>7.8612403510627056</v>
      </c>
      <c r="H17" s="11">
        <f>H12/I12*100</f>
        <v>92.138759648937295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9" t="s">
        <v>10</v>
      </c>
      <c r="B18" s="226" t="s">
        <v>29</v>
      </c>
      <c r="C18" s="75">
        <v>702</v>
      </c>
      <c r="D18" s="27">
        <v>6367</v>
      </c>
      <c r="E18" s="27">
        <f>C18+D18</f>
        <v>7069</v>
      </c>
      <c r="F18" s="28">
        <f>E18/E42*100</f>
        <v>17.686649319455565</v>
      </c>
      <c r="G18" s="75">
        <v>2922</v>
      </c>
      <c r="H18" s="27">
        <v>35661</v>
      </c>
      <c r="I18" s="27">
        <f>G18+H18</f>
        <v>38583</v>
      </c>
      <c r="J18" s="67">
        <f>I18/I42*100</f>
        <v>10.688137311663235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70"/>
      <c r="B19" s="227" t="s">
        <v>27</v>
      </c>
      <c r="C19" s="79">
        <v>527</v>
      </c>
      <c r="D19" s="5">
        <v>5429</v>
      </c>
      <c r="E19" s="5">
        <f>SUM(C19:D19)</f>
        <v>5956</v>
      </c>
      <c r="F19" s="6">
        <f>E19/E43*100</f>
        <v>15.870816457045406</v>
      </c>
      <c r="G19" s="79">
        <v>2706</v>
      </c>
      <c r="H19" s="5">
        <v>31979</v>
      </c>
      <c r="I19" s="5">
        <f>SUM(G19:H19)</f>
        <v>34685</v>
      </c>
      <c r="J19" s="68">
        <f>I19/I43*100</f>
        <v>9.6876544899492512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70"/>
      <c r="B20" s="227" t="s">
        <v>25</v>
      </c>
      <c r="C20" s="79">
        <v>628</v>
      </c>
      <c r="D20" s="5">
        <v>5096</v>
      </c>
      <c r="E20" s="5">
        <f>C20+D20</f>
        <v>5724</v>
      </c>
      <c r="F20" s="6">
        <f>E20/E44*100</f>
        <v>15.272960136613481</v>
      </c>
      <c r="G20" s="79">
        <v>3033</v>
      </c>
      <c r="H20" s="5">
        <v>29097</v>
      </c>
      <c r="I20" s="5">
        <f>G20+H20</f>
        <v>32130</v>
      </c>
      <c r="J20" s="68">
        <f>I20/I44*100</f>
        <v>9.5786639954923931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70"/>
      <c r="B21" s="227" t="s">
        <v>30</v>
      </c>
      <c r="C21" s="13">
        <f>C18/C19*100</f>
        <v>133.20683111954457</v>
      </c>
      <c r="D21" s="9">
        <f>D18/D19*100</f>
        <v>117.277583348683</v>
      </c>
      <c r="E21" s="9">
        <f>E18/E19*100</f>
        <v>118.6870382807253</v>
      </c>
      <c r="F21" s="6"/>
      <c r="G21" s="13">
        <f>G18/G19*100</f>
        <v>107.98226164079823</v>
      </c>
      <c r="H21" s="9">
        <f>H18/H19*100</f>
        <v>111.51380593514494</v>
      </c>
      <c r="I21" s="9">
        <f>I18/I19*100</f>
        <v>111.23828744414013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70"/>
      <c r="B22" s="227" t="s">
        <v>31</v>
      </c>
      <c r="C22" s="238">
        <f>C18/C20*100</f>
        <v>111.78343949044587</v>
      </c>
      <c r="D22" s="225">
        <f>D18/D20*100</f>
        <v>124.94113029827317</v>
      </c>
      <c r="E22" s="9">
        <f>E18/E20*100</f>
        <v>123.49755415793152</v>
      </c>
      <c r="F22" s="6"/>
      <c r="G22" s="13">
        <f>G18/G20*100</f>
        <v>96.340257171117699</v>
      </c>
      <c r="H22" s="9">
        <f>H18/H20*100</f>
        <v>122.55902670378389</v>
      </c>
      <c r="I22" s="9">
        <f>I18/I20*100</f>
        <v>120.08403361344537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1"/>
      <c r="B23" s="228" t="s">
        <v>7</v>
      </c>
      <c r="C23" s="14">
        <f>C18/E18*100</f>
        <v>9.9306832649596828</v>
      </c>
      <c r="D23" s="15">
        <f>D18/E18*100</f>
        <v>90.069316735040317</v>
      </c>
      <c r="E23" s="15">
        <f>SUM(C23:D23)</f>
        <v>100</v>
      </c>
      <c r="F23" s="16"/>
      <c r="G23" s="14">
        <f>G18/I18*100</f>
        <v>7.5732835704844099</v>
      </c>
      <c r="H23" s="15">
        <f>H18/I18*100</f>
        <v>92.426716429515594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2" t="s">
        <v>26</v>
      </c>
      <c r="B24" s="226" t="s">
        <v>29</v>
      </c>
      <c r="C24" s="78">
        <v>0</v>
      </c>
      <c r="D24" s="30">
        <v>123</v>
      </c>
      <c r="E24" s="29">
        <f>SUM(C24:D24)</f>
        <v>123</v>
      </c>
      <c r="F24" s="31">
        <f>E24/E42*100</f>
        <v>0.30774619695756605</v>
      </c>
      <c r="G24" s="78">
        <v>0</v>
      </c>
      <c r="H24" s="30">
        <v>530</v>
      </c>
      <c r="I24" s="30">
        <f>SUM(G24:H24)</f>
        <v>530</v>
      </c>
      <c r="J24" s="70">
        <f>I24/I42*100</f>
        <v>0.14681887813756098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2"/>
      <c r="B25" s="227" t="s">
        <v>27</v>
      </c>
      <c r="C25" s="79">
        <v>2</v>
      </c>
      <c r="D25" s="5">
        <v>71</v>
      </c>
      <c r="E25" s="5">
        <f>SUM(C25:D25)</f>
        <v>73</v>
      </c>
      <c r="F25" s="6">
        <f>E25/E43*100</f>
        <v>0.19452142400341077</v>
      </c>
      <c r="G25" s="79">
        <v>8</v>
      </c>
      <c r="H25" s="5">
        <v>386</v>
      </c>
      <c r="I25" s="5">
        <f>SUM(G25:H25)</f>
        <v>394</v>
      </c>
      <c r="J25" s="68">
        <f>I25/I43*100</f>
        <v>0.11004572204238157</v>
      </c>
      <c r="K25" s="56"/>
      <c r="L25" s="81" t="s">
        <v>11</v>
      </c>
      <c r="M25" s="81">
        <f>I24</f>
        <v>530</v>
      </c>
      <c r="N25" s="81">
        <f>I25</f>
        <v>394</v>
      </c>
      <c r="O25" s="81">
        <f>I26</f>
        <v>491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2"/>
      <c r="B26" s="227" t="s">
        <v>25</v>
      </c>
      <c r="C26" s="79">
        <v>0</v>
      </c>
      <c r="D26" s="5">
        <v>79</v>
      </c>
      <c r="E26" s="5">
        <f>SUM(C26:D26)</f>
        <v>79</v>
      </c>
      <c r="F26" s="6">
        <f>E26/E44*100</f>
        <v>0.21079033032712527</v>
      </c>
      <c r="G26" s="79">
        <v>0</v>
      </c>
      <c r="H26" s="5">
        <v>491</v>
      </c>
      <c r="I26" s="4">
        <f>SUM(G26:H26)</f>
        <v>491</v>
      </c>
      <c r="J26" s="68">
        <f>I26/I44*100</f>
        <v>0.14637796519722271</v>
      </c>
      <c r="K26" s="56"/>
      <c r="L26" s="81" t="str">
        <f>A18</f>
        <v>OSTALI UGOSTITELJSKI OBJEKTI ZA SMJEŠTAJ</v>
      </c>
      <c r="M26" s="93">
        <f>I18</f>
        <v>38583</v>
      </c>
      <c r="N26" s="93">
        <f>I19</f>
        <v>34685</v>
      </c>
      <c r="O26" s="93">
        <f>I20</f>
        <v>32130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2"/>
      <c r="B27" s="227" t="s">
        <v>30</v>
      </c>
      <c r="C27" s="13">
        <f>C24/C25*100</f>
        <v>0</v>
      </c>
      <c r="D27" s="9">
        <f>D24/D25*100</f>
        <v>173.2394366197183</v>
      </c>
      <c r="E27" s="9">
        <f>E24/E25*100</f>
        <v>168.49315068493152</v>
      </c>
      <c r="F27" s="6"/>
      <c r="G27" s="13">
        <f>G24/G25*100</f>
        <v>0</v>
      </c>
      <c r="H27" s="9">
        <f>H24/H25*100</f>
        <v>137.30569948186528</v>
      </c>
      <c r="I27" s="5">
        <f>I24/I25*100</f>
        <v>134.51776649746193</v>
      </c>
      <c r="J27" s="68"/>
      <c r="K27" s="56"/>
      <c r="L27" s="81" t="s">
        <v>9</v>
      </c>
      <c r="M27" s="93">
        <f>I12</f>
        <v>151312</v>
      </c>
      <c r="N27" s="93">
        <f>I13</f>
        <v>149308</v>
      </c>
      <c r="O27" s="93">
        <f>I14</f>
        <v>149997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2"/>
      <c r="B28" s="227" t="s">
        <v>31</v>
      </c>
      <c r="C28" s="13" t="e">
        <f>C24/C26*100</f>
        <v>#DIV/0!</v>
      </c>
      <c r="D28" s="9">
        <f>D24/D26*100</f>
        <v>155.69620253164558</v>
      </c>
      <c r="E28" s="9">
        <f>E24/E26*100</f>
        <v>155.69620253164558</v>
      </c>
      <c r="F28" s="6"/>
      <c r="G28" s="13" t="e">
        <f>G24/G26*100</f>
        <v>#DIV/0!</v>
      </c>
      <c r="H28" s="9">
        <f>H24/H26*100</f>
        <v>107.94297352342159</v>
      </c>
      <c r="I28" s="9">
        <f>I24/I26*100</f>
        <v>107.94297352342159</v>
      </c>
      <c r="J28" s="68"/>
      <c r="K28" s="56"/>
      <c r="L28" s="81" t="s">
        <v>8</v>
      </c>
      <c r="M28" s="93">
        <f>I6</f>
        <v>25483</v>
      </c>
      <c r="N28" s="93">
        <f>I7</f>
        <v>26417</v>
      </c>
      <c r="O28" s="93">
        <f>I8</f>
        <v>24547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2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7" t="s">
        <v>12</v>
      </c>
      <c r="B30" s="230" t="s">
        <v>29</v>
      </c>
      <c r="C30" s="75">
        <f t="shared" ref="C30:J32" si="0">C6+C12+C18+C24</f>
        <v>3721</v>
      </c>
      <c r="D30" s="27">
        <f t="shared" si="0"/>
        <v>31871</v>
      </c>
      <c r="E30" s="27">
        <f t="shared" si="0"/>
        <v>35592</v>
      </c>
      <c r="F30" s="28">
        <f t="shared" si="0"/>
        <v>89.051240992794234</v>
      </c>
      <c r="G30" s="75">
        <f t="shared" si="0"/>
        <v>16877</v>
      </c>
      <c r="H30" s="27">
        <f t="shared" si="0"/>
        <v>199031</v>
      </c>
      <c r="I30" s="27">
        <f>I6+I12+I18+I24</f>
        <v>215908</v>
      </c>
      <c r="J30" s="67">
        <f t="shared" si="0"/>
        <v>59.810132718725498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8"/>
      <c r="B31" s="231" t="s">
        <v>27</v>
      </c>
      <c r="C31" s="77">
        <f t="shared" si="0"/>
        <v>3265</v>
      </c>
      <c r="D31" s="42">
        <f t="shared" si="0"/>
        <v>30186</v>
      </c>
      <c r="E31" s="42">
        <f t="shared" si="0"/>
        <v>33451</v>
      </c>
      <c r="F31" s="43">
        <f t="shared" si="0"/>
        <v>89.136111703261562</v>
      </c>
      <c r="G31" s="77">
        <f t="shared" si="0"/>
        <v>15960</v>
      </c>
      <c r="H31" s="42">
        <f t="shared" si="0"/>
        <v>194844</v>
      </c>
      <c r="I31" s="42">
        <f t="shared" si="0"/>
        <v>210804</v>
      </c>
      <c r="J31" s="72">
        <f t="shared" si="0"/>
        <v>58.878371546756867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8"/>
      <c r="B32" s="231" t="s">
        <v>25</v>
      </c>
      <c r="C32" s="77">
        <f t="shared" si="0"/>
        <v>3143</v>
      </c>
      <c r="D32" s="42">
        <f t="shared" si="0"/>
        <v>30062</v>
      </c>
      <c r="E32" s="42">
        <f t="shared" si="0"/>
        <v>33205</v>
      </c>
      <c r="F32" s="43">
        <f t="shared" si="0"/>
        <v>88.598644538129037</v>
      </c>
      <c r="G32" s="77">
        <f t="shared" si="0"/>
        <v>15144</v>
      </c>
      <c r="H32" s="42">
        <f t="shared" si="0"/>
        <v>192021</v>
      </c>
      <c r="I32" s="42">
        <f t="shared" si="0"/>
        <v>207165</v>
      </c>
      <c r="J32" s="72">
        <f t="shared" si="0"/>
        <v>61.760470794465661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8"/>
      <c r="B33" s="231" t="s">
        <v>30</v>
      </c>
      <c r="C33" s="45">
        <f>C30/C31*100</f>
        <v>113.96630934150076</v>
      </c>
      <c r="D33" s="44">
        <f>D30/D31*100</f>
        <v>105.58205790763931</v>
      </c>
      <c r="E33" s="44">
        <f>E30/E31*100</f>
        <v>106.40040656482617</v>
      </c>
      <c r="F33" s="43"/>
      <c r="G33" s="45">
        <f>G30/G31*100</f>
        <v>105.74561403508771</v>
      </c>
      <c r="H33" s="44">
        <f>H30/H31*100</f>
        <v>102.14889860606434</v>
      </c>
      <c r="I33" s="44">
        <f>I30/I31*100</f>
        <v>102.42120642872052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8"/>
      <c r="B34" s="231" t="s">
        <v>31</v>
      </c>
      <c r="C34" s="45">
        <f>C30/C32*100</f>
        <v>118.39007317849189</v>
      </c>
      <c r="D34" s="44">
        <f>D30/D32*100</f>
        <v>106.01756370168319</v>
      </c>
      <c r="E34" s="44">
        <f>E30/E32*100</f>
        <v>107.18867640415598</v>
      </c>
      <c r="F34" s="43"/>
      <c r="G34" s="45">
        <f>G30/G32*100</f>
        <v>111.44347596407817</v>
      </c>
      <c r="H34" s="44">
        <f>H30/H32*100</f>
        <v>103.65064237765662</v>
      </c>
      <c r="I34" s="44">
        <f>I30/I32*100</f>
        <v>104.22030748437237</v>
      </c>
      <c r="J34" s="43"/>
      <c r="K34" s="239" t="s">
        <v>20</v>
      </c>
      <c r="L34" s="240"/>
      <c r="M34" s="240"/>
      <c r="N34" s="240"/>
      <c r="O34" s="240"/>
      <c r="P34" s="240"/>
      <c r="Q34" s="241"/>
    </row>
    <row r="35" spans="1:17" ht="15" customHeight="1" thickBot="1" x14ac:dyDescent="0.3">
      <c r="A35" s="249"/>
      <c r="B35" s="232" t="s">
        <v>7</v>
      </c>
      <c r="C35" s="50">
        <f>C30/E30*100</f>
        <v>10.454596538547989</v>
      </c>
      <c r="D35" s="48">
        <f>D30/E30*100</f>
        <v>89.545403461452011</v>
      </c>
      <c r="E35" s="48">
        <f>SUM(C35:D35)</f>
        <v>100</v>
      </c>
      <c r="F35" s="49"/>
      <c r="G35" s="50">
        <f>G30/I30*100</f>
        <v>7.8167552846582806</v>
      </c>
      <c r="H35" s="48">
        <f>H30/I30*100</f>
        <v>92.183244715341715</v>
      </c>
      <c r="I35" s="48">
        <f>SUM(G35:H35)</f>
        <v>100</v>
      </c>
      <c r="J35" s="49"/>
      <c r="K35" s="242"/>
      <c r="L35" s="243"/>
      <c r="M35" s="243"/>
      <c r="N35" s="243"/>
      <c r="O35" s="243"/>
      <c r="P35" s="243"/>
      <c r="Q35" s="244"/>
    </row>
    <row r="36" spans="1:17" ht="15" customHeight="1" x14ac:dyDescent="0.25">
      <c r="A36" s="250" t="s">
        <v>13</v>
      </c>
      <c r="B36" s="226" t="s">
        <v>29</v>
      </c>
      <c r="C36" s="75">
        <v>1365</v>
      </c>
      <c r="D36" s="27">
        <v>3011</v>
      </c>
      <c r="E36" s="27">
        <f>SUM(C36:D36)</f>
        <v>4376</v>
      </c>
      <c r="F36" s="28">
        <f>E36/E42*100</f>
        <v>10.948759007205764</v>
      </c>
      <c r="G36" s="75">
        <v>55770</v>
      </c>
      <c r="H36" s="27">
        <v>89311</v>
      </c>
      <c r="I36" s="27">
        <f>G36+H36</f>
        <v>145081</v>
      </c>
      <c r="J36" s="28">
        <f>I36/I42*100</f>
        <v>40.189867281274502</v>
      </c>
      <c r="K36" s="56"/>
      <c r="Q36" s="57"/>
    </row>
    <row r="37" spans="1:17" ht="15" customHeight="1" x14ac:dyDescent="0.25">
      <c r="A37" s="251"/>
      <c r="B37" s="227" t="s">
        <v>27</v>
      </c>
      <c r="C37" s="76">
        <v>1293</v>
      </c>
      <c r="D37" s="22">
        <v>2784</v>
      </c>
      <c r="E37" s="158">
        <f>SUM(C37:D37)</f>
        <v>4077</v>
      </c>
      <c r="F37" s="23">
        <f>E37/E43*100</f>
        <v>10.863888296738436</v>
      </c>
      <c r="G37" s="76">
        <v>56284</v>
      </c>
      <c r="H37" s="22">
        <v>90945</v>
      </c>
      <c r="I37" s="22">
        <f>G37+H37</f>
        <v>147229</v>
      </c>
      <c r="J37" s="23">
        <f>I37/I43*100</f>
        <v>41.121628453243133</v>
      </c>
      <c r="K37" s="56"/>
      <c r="L37" s="81" t="s">
        <v>8</v>
      </c>
      <c r="M37" s="82">
        <f>J6</f>
        <v>7.0592178709046536</v>
      </c>
      <c r="Q37" s="57"/>
    </row>
    <row r="38" spans="1:17" ht="15" customHeight="1" x14ac:dyDescent="0.25">
      <c r="A38" s="251"/>
      <c r="B38" s="227" t="s">
        <v>25</v>
      </c>
      <c r="C38" s="76">
        <v>1482</v>
      </c>
      <c r="D38" s="22">
        <v>2791</v>
      </c>
      <c r="E38" s="22">
        <f>SUM(C38:D38)</f>
        <v>4273</v>
      </c>
      <c r="F38" s="23">
        <f>E38/E44*100</f>
        <v>11.401355461870963</v>
      </c>
      <c r="G38" s="76">
        <v>53142</v>
      </c>
      <c r="H38" s="22">
        <v>75126</v>
      </c>
      <c r="I38" s="22">
        <f>G38+H38</f>
        <v>128268</v>
      </c>
      <c r="J38" s="23">
        <f>I38/I44*100</f>
        <v>38.239529205534339</v>
      </c>
      <c r="K38" s="56"/>
      <c r="L38" s="81" t="s">
        <v>9</v>
      </c>
      <c r="M38" s="82">
        <f>J12</f>
        <v>41.915958658020052</v>
      </c>
      <c r="Q38" s="57"/>
    </row>
    <row r="39" spans="1:17" ht="15" customHeight="1" x14ac:dyDescent="0.25">
      <c r="A39" s="251"/>
      <c r="B39" s="227" t="s">
        <v>30</v>
      </c>
      <c r="C39" s="25">
        <f>C36/C37*100</f>
        <v>105.56844547563806</v>
      </c>
      <c r="D39" s="24">
        <f>D36/D37*100</f>
        <v>108.15373563218391</v>
      </c>
      <c r="E39" s="219">
        <f>E36/E37*100</f>
        <v>107.33382389011527</v>
      </c>
      <c r="F39" s="23"/>
      <c r="G39" s="25">
        <f>G36/G37*100</f>
        <v>99.0867742164736</v>
      </c>
      <c r="H39" s="24">
        <f>H36/H37*100</f>
        <v>98.203309692671397</v>
      </c>
      <c r="I39" s="24">
        <f>I36/I37*100</f>
        <v>98.541048298908507</v>
      </c>
      <c r="J39" s="23"/>
      <c r="K39" s="56"/>
      <c r="L39" s="81" t="s">
        <v>10</v>
      </c>
      <c r="M39" s="82">
        <f>J18</f>
        <v>10.688137311663235</v>
      </c>
      <c r="Q39" s="57"/>
    </row>
    <row r="40" spans="1:17" ht="15" customHeight="1" x14ac:dyDescent="0.25">
      <c r="A40" s="251"/>
      <c r="B40" s="227" t="s">
        <v>31</v>
      </c>
      <c r="C40" s="25">
        <f>C36/C38*100</f>
        <v>92.10526315789474</v>
      </c>
      <c r="D40" s="219">
        <f>D36/D38*100</f>
        <v>107.88247939806521</v>
      </c>
      <c r="E40" s="24">
        <f>E36/E38*100</f>
        <v>102.41048443716359</v>
      </c>
      <c r="F40" s="23"/>
      <c r="G40" s="25">
        <f>G36/G38*100</f>
        <v>104.94524105227502</v>
      </c>
      <c r="H40" s="24">
        <f>H36/H38*100</f>
        <v>118.88161222479567</v>
      </c>
      <c r="I40" s="24">
        <f>I36/I38*100</f>
        <v>113.10771197804597</v>
      </c>
      <c r="J40" s="23"/>
      <c r="K40" s="56"/>
      <c r="L40" s="81" t="s">
        <v>11</v>
      </c>
      <c r="M40" s="82">
        <f>J24</f>
        <v>0.14681887813756098</v>
      </c>
      <c r="Q40" s="57"/>
    </row>
    <row r="41" spans="1:17" ht="15" customHeight="1" thickBot="1" x14ac:dyDescent="0.3">
      <c r="A41" s="252"/>
      <c r="B41" s="233" t="s">
        <v>7</v>
      </c>
      <c r="C41" s="47">
        <f>C36/E36*100</f>
        <v>31.192870201096888</v>
      </c>
      <c r="D41" s="46">
        <f>D36/E36*100</f>
        <v>68.807129798903105</v>
      </c>
      <c r="E41" s="46">
        <f>SUM(C41:D41)</f>
        <v>100</v>
      </c>
      <c r="F41" s="26"/>
      <c r="G41" s="47">
        <f>G36/I36*100</f>
        <v>38.440595253685871</v>
      </c>
      <c r="H41" s="46">
        <f>H36/I36*100</f>
        <v>61.559404746314129</v>
      </c>
      <c r="I41" s="46">
        <f>SUM(G41:H41)</f>
        <v>100</v>
      </c>
      <c r="J41" s="26"/>
      <c r="K41" s="56"/>
      <c r="L41" s="81" t="s">
        <v>21</v>
      </c>
      <c r="M41" s="82">
        <f>J36</f>
        <v>40.189867281274502</v>
      </c>
      <c r="Q41" s="57"/>
    </row>
    <row r="42" spans="1:17" ht="15" customHeight="1" x14ac:dyDescent="0.25">
      <c r="A42" s="263" t="s">
        <v>18</v>
      </c>
      <c r="B42" s="234" t="s">
        <v>29</v>
      </c>
      <c r="C42" s="73">
        <f t="shared" ref="C42:D44" si="1">C30+C36</f>
        <v>5086</v>
      </c>
      <c r="D42" s="51">
        <f t="shared" si="1"/>
        <v>34882</v>
      </c>
      <c r="E42" s="51">
        <f>SUM(C42:D42)</f>
        <v>39968</v>
      </c>
      <c r="F42" s="52">
        <f>F6+F12+F18+F24+F36</f>
        <v>100</v>
      </c>
      <c r="G42" s="73">
        <f>G30+G36</f>
        <v>72647</v>
      </c>
      <c r="H42" s="51">
        <f t="shared" ref="G42:H44" si="2">H30+H36</f>
        <v>288342</v>
      </c>
      <c r="I42" s="51">
        <f>SUM(G42:H42)</f>
        <v>360989</v>
      </c>
      <c r="J42" s="52">
        <f>J6+J12+J18+J24+J36</f>
        <v>100</v>
      </c>
      <c r="K42" s="56"/>
      <c r="Q42" s="57"/>
    </row>
    <row r="43" spans="1:17" ht="15" customHeight="1" x14ac:dyDescent="0.25">
      <c r="A43" s="263"/>
      <c r="B43" s="235" t="s">
        <v>27</v>
      </c>
      <c r="C43" s="74">
        <f t="shared" si="1"/>
        <v>4558</v>
      </c>
      <c r="D43" s="32">
        <f t="shared" si="1"/>
        <v>32970</v>
      </c>
      <c r="E43" s="32">
        <f>SUM(C43:D43)</f>
        <v>37528</v>
      </c>
      <c r="F43" s="33">
        <f>F31+F37</f>
        <v>100</v>
      </c>
      <c r="G43" s="74">
        <f t="shared" si="2"/>
        <v>72244</v>
      </c>
      <c r="H43" s="32">
        <f t="shared" si="2"/>
        <v>285789</v>
      </c>
      <c r="I43" s="32">
        <f>SUM(G43:H43)</f>
        <v>358033</v>
      </c>
      <c r="J43" s="33">
        <f>J7+J13+J19+J25+J37</f>
        <v>100</v>
      </c>
      <c r="K43" s="56"/>
      <c r="Q43" s="57"/>
    </row>
    <row r="44" spans="1:17" ht="15" customHeight="1" x14ac:dyDescent="0.25">
      <c r="A44" s="263"/>
      <c r="B44" s="235" t="s">
        <v>25</v>
      </c>
      <c r="C44" s="74">
        <f t="shared" si="1"/>
        <v>4625</v>
      </c>
      <c r="D44" s="32">
        <f t="shared" si="1"/>
        <v>32853</v>
      </c>
      <c r="E44" s="32">
        <f>SUM(C44:D44)</f>
        <v>37478</v>
      </c>
      <c r="F44" s="33">
        <f>F32+F38</f>
        <v>100</v>
      </c>
      <c r="G44" s="74">
        <f t="shared" si="2"/>
        <v>68286</v>
      </c>
      <c r="H44" s="32">
        <f t="shared" si="2"/>
        <v>267147</v>
      </c>
      <c r="I44" s="237">
        <f>SUM(G44:H44)</f>
        <v>335433</v>
      </c>
      <c r="J44" s="33">
        <f>J32+J38</f>
        <v>100</v>
      </c>
      <c r="K44" s="56"/>
      <c r="Q44" s="57"/>
    </row>
    <row r="45" spans="1:17" ht="15" customHeight="1" x14ac:dyDescent="0.25">
      <c r="A45" s="263"/>
      <c r="B45" s="235" t="s">
        <v>30</v>
      </c>
      <c r="C45" s="35">
        <f>C42/C43*100</f>
        <v>111.58402808249232</v>
      </c>
      <c r="D45" s="34">
        <f>D42/D43*100</f>
        <v>105.79921140430694</v>
      </c>
      <c r="E45" s="34">
        <f>E42/E43*100</f>
        <v>106.50181198038797</v>
      </c>
      <c r="F45" s="33"/>
      <c r="G45" s="35">
        <f>G42/G43*100</f>
        <v>100.55783179225956</v>
      </c>
      <c r="H45" s="34">
        <f>H42/H43*100</f>
        <v>100.89331639776198</v>
      </c>
      <c r="I45" s="34">
        <f>I42/I43*100</f>
        <v>100.82562221918093</v>
      </c>
      <c r="J45" s="33"/>
      <c r="K45" s="56"/>
      <c r="Q45" s="57"/>
    </row>
    <row r="46" spans="1:17" ht="15" customHeight="1" x14ac:dyDescent="0.25">
      <c r="A46" s="263"/>
      <c r="B46" s="235" t="s">
        <v>31</v>
      </c>
      <c r="C46" s="35">
        <f>C42/C44*100</f>
        <v>109.96756756756756</v>
      </c>
      <c r="D46" s="34">
        <f>D42/D44*100</f>
        <v>106.17599610385658</v>
      </c>
      <c r="E46" s="34">
        <f>E42/E44*100</f>
        <v>106.64389775334864</v>
      </c>
      <c r="F46" s="33"/>
      <c r="G46" s="35">
        <f>G42/G44*100</f>
        <v>106.38637495240606</v>
      </c>
      <c r="H46" s="34">
        <f>H42/H44*100</f>
        <v>107.93383418118114</v>
      </c>
      <c r="I46" s="34">
        <f>I42/I44*100</f>
        <v>107.61880912134465</v>
      </c>
      <c r="J46" s="33"/>
      <c r="K46" s="56"/>
      <c r="Q46" s="57"/>
    </row>
    <row r="47" spans="1:17" ht="15" customHeight="1" thickBot="1" x14ac:dyDescent="0.3">
      <c r="A47" s="264"/>
      <c r="B47" s="236" t="s">
        <v>7</v>
      </c>
      <c r="C47" s="38">
        <f>C42/E42*100</f>
        <v>12.725180144115292</v>
      </c>
      <c r="D47" s="36">
        <f>D42/E42*100</f>
        <v>87.274819855884715</v>
      </c>
      <c r="E47" s="36">
        <f>SUM(C47:D47)</f>
        <v>100</v>
      </c>
      <c r="F47" s="37"/>
      <c r="G47" s="38">
        <f>G42/I42*100</f>
        <v>20.124435924640363</v>
      </c>
      <c r="H47" s="36">
        <f>H42/I42*100</f>
        <v>79.875564075359634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C6" sqref="C6:C80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3" t="s">
        <v>108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2" t="s">
        <v>22</v>
      </c>
      <c r="B4" s="275" t="s">
        <v>29</v>
      </c>
      <c r="C4" s="275"/>
      <c r="D4" s="275"/>
      <c r="E4" s="276" t="s">
        <v>27</v>
      </c>
      <c r="F4" s="275"/>
      <c r="G4" s="277"/>
      <c r="H4" s="275" t="s">
        <v>25</v>
      </c>
      <c r="I4" s="275"/>
      <c r="J4" s="275"/>
      <c r="K4" s="278" t="s">
        <v>30</v>
      </c>
      <c r="L4" s="279"/>
      <c r="M4" s="275" t="s">
        <v>31</v>
      </c>
      <c r="N4" s="275"/>
      <c r="O4" s="280" t="s">
        <v>28</v>
      </c>
      <c r="P4" s="281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3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19.941363914259778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32</v>
      </c>
      <c r="B6" s="122">
        <v>5312</v>
      </c>
      <c r="C6" s="123">
        <v>43055</v>
      </c>
      <c r="D6" s="127">
        <f t="shared" ref="D6:D37" si="1">IF($C$83&lt;&gt;0,C6/$C$83*100,0)</f>
        <v>19.941363914259778</v>
      </c>
      <c r="E6" s="124">
        <v>5319</v>
      </c>
      <c r="F6" s="123">
        <v>43965</v>
      </c>
      <c r="G6" s="125">
        <f t="shared" ref="G6:G37" si="2">IF($F$83&lt;&gt;0,F6/$F$83*100,0)</f>
        <v>20.855866112597486</v>
      </c>
      <c r="H6" s="122">
        <v>5755</v>
      </c>
      <c r="I6" s="123">
        <v>46871</v>
      </c>
      <c r="J6" s="127">
        <f t="shared" ref="J6:J37" si="3">IF($I$83&lt;&gt;0,I6/$I$83*100,0)</f>
        <v>22.624960780054547</v>
      </c>
      <c r="K6" s="132">
        <f t="shared" ref="K6:K37" si="4">IF(OR(B6&lt;&gt;0)*(E6&lt;&gt;0),B6/E6*100," ")</f>
        <v>99.868396315096817</v>
      </c>
      <c r="L6" s="133">
        <f t="shared" ref="L6:L37" si="5">IF(OR(C6&lt;&gt;0)*(F6&lt;&gt;0),C6/F6*100," ")</f>
        <v>97.930171727510512</v>
      </c>
      <c r="M6" s="189">
        <f t="shared" ref="M6:M37" si="6">IF(OR(B6&lt;&gt;0)*(H6&lt;&gt;0),B6/H6*100," ")</f>
        <v>92.302345786272809</v>
      </c>
      <c r="N6" s="190">
        <f t="shared" ref="N6:N37" si="7">IF(OR(C6&lt;&gt;0)*(I6&lt;&gt;0),C6/I6*100," ")</f>
        <v>91.858505259115447</v>
      </c>
      <c r="O6" s="131">
        <f>IF(OR(E6&lt;&gt;0)*(H6&lt;&gt;0),E6/H6*100," ")</f>
        <v>92.42397914856646</v>
      </c>
      <c r="P6" s="133">
        <f>IF(OR(F6&lt;&gt;0)*(I6&lt;&gt;0),F6/I6*100," ")</f>
        <v>93.800004267030786</v>
      </c>
      <c r="Q6" t="str">
        <f t="shared" si="0"/>
        <v>Mađarska</v>
      </c>
      <c r="R6" s="101">
        <f t="shared" ref="R6:R14" si="8">D7</f>
        <v>13.420530966893306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36</v>
      </c>
      <c r="B7" s="108">
        <v>5531</v>
      </c>
      <c r="C7" s="109">
        <v>28976</v>
      </c>
      <c r="D7" s="128">
        <f t="shared" si="1"/>
        <v>13.420530966893306</v>
      </c>
      <c r="E7" s="112">
        <v>4569</v>
      </c>
      <c r="F7" s="109">
        <v>24636</v>
      </c>
      <c r="G7" s="39">
        <f t="shared" si="2"/>
        <v>11.686685262139239</v>
      </c>
      <c r="H7" s="108">
        <v>4665</v>
      </c>
      <c r="I7" s="109">
        <v>24535</v>
      </c>
      <c r="J7" s="127">
        <f t="shared" si="3"/>
        <v>11.843216759587769</v>
      </c>
      <c r="K7" s="132">
        <f t="shared" si="4"/>
        <v>121.05493543444956</v>
      </c>
      <c r="L7" s="133">
        <f t="shared" si="5"/>
        <v>117.61649618444552</v>
      </c>
      <c r="M7" s="40">
        <f t="shared" si="6"/>
        <v>118.56377277599141</v>
      </c>
      <c r="N7" s="41">
        <f t="shared" si="7"/>
        <v>118.10067250866109</v>
      </c>
      <c r="O7" s="131">
        <f t="shared" ref="O7:O38" si="9">IF(OR(E7&lt;&gt;0)*(H7&lt;&gt;0),E7/H7*100," ")</f>
        <v>97.942122186495169</v>
      </c>
      <c r="P7" s="133">
        <f t="shared" ref="P7:P70" si="10">IF(OR(F7&lt;&gt;0)*(I7&lt;&gt;0),F7/I7*100," ")</f>
        <v>100.41165681679234</v>
      </c>
      <c r="Q7" t="str">
        <f t="shared" si="0"/>
        <v>Slovenija</v>
      </c>
      <c r="R7" s="101">
        <f t="shared" si="8"/>
        <v>11.006539822516997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34</v>
      </c>
      <c r="B8" s="108">
        <v>4152</v>
      </c>
      <c r="C8" s="109">
        <v>23764</v>
      </c>
      <c r="D8" s="128">
        <f t="shared" si="1"/>
        <v>11.006539822516997</v>
      </c>
      <c r="E8" s="112">
        <v>3739</v>
      </c>
      <c r="F8" s="109">
        <v>22679</v>
      </c>
      <c r="G8" s="39">
        <f t="shared" si="2"/>
        <v>10.758334756456234</v>
      </c>
      <c r="H8" s="108">
        <v>3678</v>
      </c>
      <c r="I8" s="109">
        <v>22502</v>
      </c>
      <c r="J8" s="127">
        <f t="shared" si="3"/>
        <v>10.8618733859484</v>
      </c>
      <c r="K8" s="132">
        <f t="shared" si="4"/>
        <v>111.04573415351697</v>
      </c>
      <c r="L8" s="133">
        <f t="shared" si="5"/>
        <v>104.78416155915164</v>
      </c>
      <c r="M8" s="40">
        <f t="shared" si="6"/>
        <v>112.88743882544861</v>
      </c>
      <c r="N8" s="41">
        <f t="shared" si="7"/>
        <v>105.60839036530085</v>
      </c>
      <c r="O8" s="131">
        <f t="shared" si="9"/>
        <v>101.65851005981511</v>
      </c>
      <c r="P8" s="133">
        <f t="shared" si="10"/>
        <v>100.78659674695582</v>
      </c>
      <c r="Q8" t="str">
        <f t="shared" si="0"/>
        <v>Austrija</v>
      </c>
      <c r="R8" s="101">
        <f t="shared" si="8"/>
        <v>9.4558793560220096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33</v>
      </c>
      <c r="B9" s="108">
        <v>3691</v>
      </c>
      <c r="C9" s="109">
        <v>20416</v>
      </c>
      <c r="D9" s="128">
        <f t="shared" si="1"/>
        <v>9.4558793560220096</v>
      </c>
      <c r="E9" s="112">
        <v>3861</v>
      </c>
      <c r="F9" s="109">
        <v>21728</v>
      </c>
      <c r="G9" s="39">
        <f t="shared" si="2"/>
        <v>10.307204796872925</v>
      </c>
      <c r="H9" s="108">
        <v>3752</v>
      </c>
      <c r="I9" s="109">
        <v>20675</v>
      </c>
      <c r="J9" s="127">
        <f t="shared" si="3"/>
        <v>9.9799676586295938</v>
      </c>
      <c r="K9" s="132">
        <f t="shared" si="4"/>
        <v>95.596995596995598</v>
      </c>
      <c r="L9" s="133">
        <f t="shared" si="5"/>
        <v>93.961708394698078</v>
      </c>
      <c r="M9" s="40">
        <f t="shared" si="6"/>
        <v>98.374200426439231</v>
      </c>
      <c r="N9" s="41">
        <f t="shared" si="7"/>
        <v>98.747279322853686</v>
      </c>
      <c r="O9" s="131">
        <f t="shared" si="9"/>
        <v>102.90511727078891</v>
      </c>
      <c r="P9" s="133">
        <f t="shared" si="10"/>
        <v>105.09310761789601</v>
      </c>
      <c r="Q9" t="str">
        <f t="shared" si="0"/>
        <v>Hrvatska</v>
      </c>
      <c r="R9" s="101">
        <f t="shared" si="8"/>
        <v>7.8167552846582806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35</v>
      </c>
      <c r="B10" s="108">
        <v>3721</v>
      </c>
      <c r="C10" s="109">
        <v>16877</v>
      </c>
      <c r="D10" s="128">
        <f t="shared" si="1"/>
        <v>7.8167552846582806</v>
      </c>
      <c r="E10" s="112">
        <v>3265</v>
      </c>
      <c r="F10" s="109">
        <v>15960</v>
      </c>
      <c r="G10" s="39">
        <f t="shared" si="2"/>
        <v>7.5710138327545975</v>
      </c>
      <c r="H10" s="108">
        <v>3143</v>
      </c>
      <c r="I10" s="109">
        <v>15144</v>
      </c>
      <c r="J10" s="127">
        <f t="shared" si="3"/>
        <v>7.3101151256245025</v>
      </c>
      <c r="K10" s="132">
        <f t="shared" si="4"/>
        <v>113.96630934150076</v>
      </c>
      <c r="L10" s="133">
        <f t="shared" si="5"/>
        <v>105.74561403508771</v>
      </c>
      <c r="M10" s="40">
        <f t="shared" si="6"/>
        <v>118.39007317849189</v>
      </c>
      <c r="N10" s="41">
        <f t="shared" si="7"/>
        <v>111.44347596407817</v>
      </c>
      <c r="O10" s="131">
        <f t="shared" si="9"/>
        <v>103.88164174355711</v>
      </c>
      <c r="P10" s="133">
        <f t="shared" si="10"/>
        <v>105.38827258320127</v>
      </c>
      <c r="Q10" t="str">
        <f t="shared" si="0"/>
        <v>Slovačka</v>
      </c>
      <c r="R10" s="101">
        <f t="shared" si="8"/>
        <v>7.7551549734146015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40</v>
      </c>
      <c r="B11" s="116">
        <v>2408</v>
      </c>
      <c r="C11" s="117">
        <v>16744</v>
      </c>
      <c r="D11" s="129">
        <f t="shared" si="1"/>
        <v>7.7551549734146015</v>
      </c>
      <c r="E11" s="118">
        <v>2359</v>
      </c>
      <c r="F11" s="117">
        <v>16930</v>
      </c>
      <c r="G11" s="119">
        <f t="shared" si="2"/>
        <v>8.0311569040435664</v>
      </c>
      <c r="H11" s="116">
        <v>2218</v>
      </c>
      <c r="I11" s="110">
        <v>15805</v>
      </c>
      <c r="J11" s="152">
        <f t="shared" si="3"/>
        <v>7.6291844664880646</v>
      </c>
      <c r="K11" s="194">
        <f t="shared" si="4"/>
        <v>102.07715133531157</v>
      </c>
      <c r="L11" s="195">
        <f t="shared" si="5"/>
        <v>98.901358535144709</v>
      </c>
      <c r="M11" s="196">
        <f t="shared" si="6"/>
        <v>108.56627592425609</v>
      </c>
      <c r="N11" s="213">
        <f t="shared" si="7"/>
        <v>105.94115786143625</v>
      </c>
      <c r="O11" s="214">
        <f t="shared" si="9"/>
        <v>106.3570784490532</v>
      </c>
      <c r="P11" s="195">
        <f t="shared" si="10"/>
        <v>107.11800063271117</v>
      </c>
      <c r="Q11" t="str">
        <f t="shared" si="0"/>
        <v>Poljska</v>
      </c>
      <c r="R11" s="101">
        <f t="shared" si="8"/>
        <v>6.5101802619634288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38</v>
      </c>
      <c r="B12" s="116">
        <v>2037</v>
      </c>
      <c r="C12" s="117">
        <v>14056</v>
      </c>
      <c r="D12" s="129">
        <f t="shared" si="1"/>
        <v>6.5101802619634288</v>
      </c>
      <c r="E12" s="118">
        <v>1821</v>
      </c>
      <c r="F12" s="117">
        <v>13749</v>
      </c>
      <c r="G12" s="119">
        <f t="shared" si="2"/>
        <v>6.5221722547959242</v>
      </c>
      <c r="H12" s="116">
        <v>1684</v>
      </c>
      <c r="I12" s="110">
        <v>11941</v>
      </c>
      <c r="J12" s="152">
        <f t="shared" si="3"/>
        <v>5.7640045374459969</v>
      </c>
      <c r="K12" s="194">
        <f t="shared" si="4"/>
        <v>111.86161449752883</v>
      </c>
      <c r="L12" s="195">
        <f t="shared" si="5"/>
        <v>102.2328896647029</v>
      </c>
      <c r="M12" s="196">
        <f t="shared" si="6"/>
        <v>120.96199524940619</v>
      </c>
      <c r="N12" s="213">
        <f t="shared" si="7"/>
        <v>117.71208441504062</v>
      </c>
      <c r="O12" s="214">
        <f t="shared" si="9"/>
        <v>108.13539192399051</v>
      </c>
      <c r="P12" s="195">
        <f t="shared" si="10"/>
        <v>115.1411104597605</v>
      </c>
      <c r="Q12" t="str">
        <f t="shared" si="0"/>
        <v>Češka</v>
      </c>
      <c r="R12" s="101">
        <f t="shared" si="8"/>
        <v>5.7783870907979322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41</v>
      </c>
      <c r="B13" s="116">
        <v>1828</v>
      </c>
      <c r="C13" s="117">
        <v>12476</v>
      </c>
      <c r="D13" s="129">
        <f t="shared" si="1"/>
        <v>5.7783870907979322</v>
      </c>
      <c r="E13" s="118">
        <v>1601</v>
      </c>
      <c r="F13" s="117">
        <v>11150</v>
      </c>
      <c r="G13" s="119">
        <f t="shared" si="2"/>
        <v>5.2892734483216639</v>
      </c>
      <c r="H13" s="116">
        <v>1541</v>
      </c>
      <c r="I13" s="110">
        <v>11050</v>
      </c>
      <c r="J13" s="152">
        <f t="shared" si="3"/>
        <v>5.3339125817585016</v>
      </c>
      <c r="K13" s="194">
        <f t="shared" si="4"/>
        <v>114.17863835103061</v>
      </c>
      <c r="L13" s="195">
        <f t="shared" si="5"/>
        <v>111.89237668161437</v>
      </c>
      <c r="M13" s="196">
        <f t="shared" si="6"/>
        <v>118.62426995457496</v>
      </c>
      <c r="N13" s="213">
        <f t="shared" si="7"/>
        <v>112.90497737556562</v>
      </c>
      <c r="O13" s="214">
        <f t="shared" si="9"/>
        <v>103.89357560025958</v>
      </c>
      <c r="P13" s="195">
        <f t="shared" si="10"/>
        <v>100.90497737556561</v>
      </c>
      <c r="Q13" t="str">
        <f t="shared" si="0"/>
        <v>Italija</v>
      </c>
      <c r="R13" s="101">
        <f t="shared" si="8"/>
        <v>3.5464179187431686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37</v>
      </c>
      <c r="B14" s="116">
        <v>1418</v>
      </c>
      <c r="C14" s="117">
        <v>7657</v>
      </c>
      <c r="D14" s="129">
        <f t="shared" si="1"/>
        <v>3.5464179187431686</v>
      </c>
      <c r="E14" s="118">
        <v>1480</v>
      </c>
      <c r="F14" s="117">
        <v>8592</v>
      </c>
      <c r="G14" s="119">
        <f t="shared" si="2"/>
        <v>4.075823988159617</v>
      </c>
      <c r="H14" s="116">
        <v>1526</v>
      </c>
      <c r="I14" s="110">
        <v>9162</v>
      </c>
      <c r="J14" s="152">
        <f t="shared" si="3"/>
        <v>4.422561726160307</v>
      </c>
      <c r="K14" s="194">
        <f t="shared" si="4"/>
        <v>95.810810810810807</v>
      </c>
      <c r="L14" s="195">
        <f t="shared" si="5"/>
        <v>89.11778398510242</v>
      </c>
      <c r="M14" s="196">
        <f t="shared" si="6"/>
        <v>92.922673656618613</v>
      </c>
      <c r="N14" s="213">
        <f t="shared" si="7"/>
        <v>83.573455577384848</v>
      </c>
      <c r="O14" s="214">
        <f t="shared" si="9"/>
        <v>96.985583224115331</v>
      </c>
      <c r="P14" s="195">
        <f t="shared" si="10"/>
        <v>93.778650949574327</v>
      </c>
      <c r="Q14" t="str">
        <f t="shared" si="0"/>
        <v>Ukrajina</v>
      </c>
      <c r="R14" s="101">
        <f t="shared" si="8"/>
        <v>2.7368138281119734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45</v>
      </c>
      <c r="B15" s="116">
        <v>862</v>
      </c>
      <c r="C15" s="117">
        <v>5909</v>
      </c>
      <c r="D15" s="129">
        <f t="shared" si="1"/>
        <v>2.7368138281119734</v>
      </c>
      <c r="E15" s="118">
        <v>685</v>
      </c>
      <c r="F15" s="117">
        <v>4847</v>
      </c>
      <c r="G15" s="119">
        <f t="shared" si="2"/>
        <v>2.2992922335439552</v>
      </c>
      <c r="H15" s="116">
        <v>583</v>
      </c>
      <c r="I15" s="110">
        <v>3933</v>
      </c>
      <c r="J15" s="152">
        <f t="shared" si="3"/>
        <v>1.8984867134892478</v>
      </c>
      <c r="K15" s="194">
        <f t="shared" si="4"/>
        <v>125.83941605839416</v>
      </c>
      <c r="L15" s="195">
        <f t="shared" si="5"/>
        <v>121.91046007839901</v>
      </c>
      <c r="M15" s="196">
        <f t="shared" si="6"/>
        <v>147.85591766723843</v>
      </c>
      <c r="N15" s="213">
        <f t="shared" si="7"/>
        <v>150.2415458937198</v>
      </c>
      <c r="O15" s="214">
        <f t="shared" si="9"/>
        <v>117.49571183533448</v>
      </c>
      <c r="P15" s="195">
        <f t="shared" si="10"/>
        <v>123.23925756420036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44</v>
      </c>
      <c r="B16" s="79">
        <v>553</v>
      </c>
      <c r="C16" s="5">
        <v>3598</v>
      </c>
      <c r="D16" s="130">
        <f t="shared" si="1"/>
        <v>1.6664505252237065</v>
      </c>
      <c r="E16" s="80">
        <v>530</v>
      </c>
      <c r="F16" s="5">
        <v>3376</v>
      </c>
      <c r="G16" s="94">
        <f t="shared" si="2"/>
        <v>1.6014876378057343</v>
      </c>
      <c r="H16" s="79">
        <v>538</v>
      </c>
      <c r="I16" s="5">
        <v>3293</v>
      </c>
      <c r="J16" s="153">
        <f t="shared" si="3"/>
        <v>1.589554220066131</v>
      </c>
      <c r="K16" s="193">
        <f t="shared" si="4"/>
        <v>104.33962264150945</v>
      </c>
      <c r="L16" s="197">
        <f t="shared" si="5"/>
        <v>106.57582938388626</v>
      </c>
      <c r="M16" s="95">
        <f t="shared" si="6"/>
        <v>102.78810408921932</v>
      </c>
      <c r="N16" s="96">
        <f t="shared" si="7"/>
        <v>109.26207105982387</v>
      </c>
      <c r="O16" s="198">
        <f t="shared" si="9"/>
        <v>98.513011152416354</v>
      </c>
      <c r="P16" s="197">
        <f t="shared" si="10"/>
        <v>102.520498026116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39</v>
      </c>
      <c r="B17" s="79">
        <v>538</v>
      </c>
      <c r="C17" s="5">
        <v>3166</v>
      </c>
      <c r="D17" s="130">
        <f t="shared" si="1"/>
        <v>1.466365303740482</v>
      </c>
      <c r="E17" s="80">
        <v>536</v>
      </c>
      <c r="F17" s="5">
        <v>3109</v>
      </c>
      <c r="G17" s="94">
        <f t="shared" si="2"/>
        <v>1.4748296996261929</v>
      </c>
      <c r="H17" s="79">
        <v>643</v>
      </c>
      <c r="I17" s="5">
        <v>3813</v>
      </c>
      <c r="J17" s="153">
        <f t="shared" si="3"/>
        <v>1.8405618709724132</v>
      </c>
      <c r="K17" s="193">
        <f t="shared" si="4"/>
        <v>100.37313432835822</v>
      </c>
      <c r="L17" s="197">
        <f t="shared" si="5"/>
        <v>101.83338694113864</v>
      </c>
      <c r="M17" s="95">
        <f t="shared" si="6"/>
        <v>83.670295489891132</v>
      </c>
      <c r="N17" s="96">
        <f t="shared" si="7"/>
        <v>83.031733543141883</v>
      </c>
      <c r="O17" s="198">
        <f t="shared" si="9"/>
        <v>83.35925349922239</v>
      </c>
      <c r="P17" s="197">
        <f t="shared" si="10"/>
        <v>81.536847626540776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47</v>
      </c>
      <c r="B18" s="79">
        <v>424</v>
      </c>
      <c r="C18" s="5">
        <v>2565</v>
      </c>
      <c r="D18" s="130">
        <f t="shared" si="1"/>
        <v>1.1880060025566443</v>
      </c>
      <c r="E18" s="80">
        <v>433</v>
      </c>
      <c r="F18" s="5">
        <v>2680</v>
      </c>
      <c r="G18" s="94">
        <f t="shared" si="2"/>
        <v>1.2713231247983909</v>
      </c>
      <c r="H18" s="79">
        <v>426</v>
      </c>
      <c r="I18" s="5">
        <v>2670</v>
      </c>
      <c r="J18" s="153">
        <f t="shared" si="3"/>
        <v>1.2888277459995656</v>
      </c>
      <c r="K18" s="193">
        <f t="shared" si="4"/>
        <v>97.921478060046184</v>
      </c>
      <c r="L18" s="197">
        <f t="shared" si="5"/>
        <v>95.708955223880594</v>
      </c>
      <c r="M18" s="95">
        <f t="shared" si="6"/>
        <v>99.53051643192488</v>
      </c>
      <c r="N18" s="96">
        <f t="shared" si="7"/>
        <v>96.067415730337075</v>
      </c>
      <c r="O18" s="198">
        <f t="shared" si="9"/>
        <v>101.6431924882629</v>
      </c>
      <c r="P18" s="197">
        <f t="shared" si="10"/>
        <v>100.374531835206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58</v>
      </c>
      <c r="B19" s="141">
        <v>459</v>
      </c>
      <c r="C19" s="111">
        <v>2561</v>
      </c>
      <c r="D19" s="130">
        <f t="shared" si="1"/>
        <v>1.186153361616985</v>
      </c>
      <c r="E19" s="80">
        <v>543</v>
      </c>
      <c r="F19" s="5">
        <v>2969</v>
      </c>
      <c r="G19" s="94">
        <f t="shared" si="2"/>
        <v>1.408417297584486</v>
      </c>
      <c r="H19" s="79">
        <v>565</v>
      </c>
      <c r="I19" s="5">
        <v>2947</v>
      </c>
      <c r="J19" s="153">
        <f t="shared" si="3"/>
        <v>1.4225375908092583</v>
      </c>
      <c r="K19" s="193">
        <f t="shared" si="4"/>
        <v>84.530386740331494</v>
      </c>
      <c r="L19" s="197">
        <f t="shared" si="5"/>
        <v>86.257999326372513</v>
      </c>
      <c r="M19" s="95">
        <f t="shared" si="6"/>
        <v>81.238938053097343</v>
      </c>
      <c r="N19" s="96">
        <f t="shared" si="7"/>
        <v>86.901934170342727</v>
      </c>
      <c r="O19" s="198">
        <f t="shared" si="9"/>
        <v>96.106194690265482</v>
      </c>
      <c r="P19" s="197">
        <f t="shared" si="10"/>
        <v>100.7465218866644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52</v>
      </c>
      <c r="B20" s="141">
        <v>381</v>
      </c>
      <c r="C20" s="111">
        <v>2151</v>
      </c>
      <c r="D20" s="130">
        <f t="shared" si="1"/>
        <v>0.99625766530188775</v>
      </c>
      <c r="E20" s="80">
        <v>583</v>
      </c>
      <c r="F20" s="5">
        <v>3248</v>
      </c>
      <c r="G20" s="94">
        <f t="shared" si="2"/>
        <v>1.5407677273676021</v>
      </c>
      <c r="H20" s="79">
        <v>383</v>
      </c>
      <c r="I20" s="5">
        <v>1962</v>
      </c>
      <c r="J20" s="153">
        <f t="shared" si="3"/>
        <v>0.94707117515024264</v>
      </c>
      <c r="K20" s="193">
        <f t="shared" si="4"/>
        <v>65.351629502572891</v>
      </c>
      <c r="L20" s="197">
        <f t="shared" si="5"/>
        <v>66.225369458128085</v>
      </c>
      <c r="M20" s="95">
        <f t="shared" si="6"/>
        <v>99.477806788511742</v>
      </c>
      <c r="N20" s="96">
        <f t="shared" si="7"/>
        <v>109.63302752293578</v>
      </c>
      <c r="O20" s="198">
        <f t="shared" si="9"/>
        <v>152.21932114882506</v>
      </c>
      <c r="P20" s="197">
        <f t="shared" si="10"/>
        <v>165.5453618756371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83</v>
      </c>
      <c r="B21" s="79">
        <v>270</v>
      </c>
      <c r="C21" s="5">
        <v>1714</v>
      </c>
      <c r="D21" s="130">
        <f t="shared" si="1"/>
        <v>0.79385664264408928</v>
      </c>
      <c r="E21" s="80">
        <v>273</v>
      </c>
      <c r="F21" s="5">
        <v>1750</v>
      </c>
      <c r="G21" s="94">
        <f t="shared" si="2"/>
        <v>0.83015502552133746</v>
      </c>
      <c r="H21" s="79">
        <v>335</v>
      </c>
      <c r="I21" s="5">
        <v>2084</v>
      </c>
      <c r="J21" s="153">
        <f t="shared" si="3"/>
        <v>1.0059614317090242</v>
      </c>
      <c r="K21" s="193">
        <f t="shared" si="4"/>
        <v>98.901098901098905</v>
      </c>
      <c r="L21" s="197">
        <f t="shared" si="5"/>
        <v>97.942857142857136</v>
      </c>
      <c r="M21" s="95">
        <f t="shared" si="6"/>
        <v>80.597014925373131</v>
      </c>
      <c r="N21" s="96">
        <f t="shared" si="7"/>
        <v>82.245681381957766</v>
      </c>
      <c r="O21" s="198">
        <f t="shared" si="9"/>
        <v>81.492537313432834</v>
      </c>
      <c r="P21" s="197">
        <f t="shared" si="10"/>
        <v>83.973128598848362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43</v>
      </c>
      <c r="B22" s="141">
        <v>299</v>
      </c>
      <c r="C22" s="111">
        <v>1593</v>
      </c>
      <c r="D22" s="130">
        <f t="shared" si="1"/>
        <v>0.73781425421938973</v>
      </c>
      <c r="E22" s="80">
        <v>279</v>
      </c>
      <c r="F22" s="5">
        <v>1451</v>
      </c>
      <c r="G22" s="94">
        <f t="shared" si="2"/>
        <v>0.68831710973226312</v>
      </c>
      <c r="H22" s="79">
        <v>250</v>
      </c>
      <c r="I22" s="5">
        <v>1236</v>
      </c>
      <c r="J22" s="153">
        <f t="shared" si="3"/>
        <v>0.59662587792339439</v>
      </c>
      <c r="K22" s="193">
        <f t="shared" si="4"/>
        <v>107.16845878136201</v>
      </c>
      <c r="L22" s="197">
        <f t="shared" si="5"/>
        <v>109.78635423845624</v>
      </c>
      <c r="M22" s="95">
        <f t="shared" si="6"/>
        <v>119.6</v>
      </c>
      <c r="N22" s="96">
        <f t="shared" si="7"/>
        <v>128.88349514563106</v>
      </c>
      <c r="O22" s="198">
        <f t="shared" si="9"/>
        <v>111.60000000000001</v>
      </c>
      <c r="P22" s="197">
        <f t="shared" si="10"/>
        <v>117.39482200647248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49</v>
      </c>
      <c r="B23" s="141">
        <v>322</v>
      </c>
      <c r="C23" s="111">
        <v>1584</v>
      </c>
      <c r="D23" s="130">
        <f t="shared" si="1"/>
        <v>0.73364581210515589</v>
      </c>
      <c r="E23" s="80">
        <v>260</v>
      </c>
      <c r="F23" s="5">
        <v>1310</v>
      </c>
      <c r="G23" s="94">
        <f t="shared" si="2"/>
        <v>0.62143033339025822</v>
      </c>
      <c r="H23" s="79">
        <v>249</v>
      </c>
      <c r="I23" s="5">
        <v>1324</v>
      </c>
      <c r="J23" s="153">
        <f t="shared" si="3"/>
        <v>0.6391040957690729</v>
      </c>
      <c r="K23" s="193">
        <f t="shared" si="4"/>
        <v>123.84615384615385</v>
      </c>
      <c r="L23" s="197">
        <f t="shared" si="5"/>
        <v>120.91603053435114</v>
      </c>
      <c r="M23" s="95">
        <f t="shared" si="6"/>
        <v>129.31726907630522</v>
      </c>
      <c r="N23" s="96">
        <f t="shared" si="7"/>
        <v>119.63746223564955</v>
      </c>
      <c r="O23" s="198">
        <f t="shared" si="9"/>
        <v>104.41767068273093</v>
      </c>
      <c r="P23" s="197">
        <f t="shared" si="10"/>
        <v>98.942598187311177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46</v>
      </c>
      <c r="B24" s="141">
        <v>199</v>
      </c>
      <c r="C24" s="111">
        <v>1055</v>
      </c>
      <c r="D24" s="130">
        <f t="shared" si="1"/>
        <v>0.48863404783518904</v>
      </c>
      <c r="E24" s="80">
        <v>144</v>
      </c>
      <c r="F24" s="5">
        <v>664</v>
      </c>
      <c r="G24" s="94">
        <f t="shared" si="2"/>
        <v>0.31498453539781029</v>
      </c>
      <c r="H24" s="79">
        <v>181</v>
      </c>
      <c r="I24" s="5">
        <v>762</v>
      </c>
      <c r="J24" s="153">
        <f t="shared" si="3"/>
        <v>0.36782274998189851</v>
      </c>
      <c r="K24" s="193">
        <f t="shared" si="4"/>
        <v>138.19444444444443</v>
      </c>
      <c r="L24" s="197">
        <f t="shared" si="5"/>
        <v>158.8855421686747</v>
      </c>
      <c r="M24" s="95">
        <f t="shared" si="6"/>
        <v>109.94475138121547</v>
      </c>
      <c r="N24" s="96">
        <f t="shared" si="7"/>
        <v>138.45144356955382</v>
      </c>
      <c r="O24" s="198">
        <f t="shared" si="9"/>
        <v>79.55801104972376</v>
      </c>
      <c r="P24" s="197">
        <f t="shared" si="10"/>
        <v>87.139107611548567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62</v>
      </c>
      <c r="B25" s="141">
        <v>128</v>
      </c>
      <c r="C25" s="111">
        <v>758</v>
      </c>
      <c r="D25" s="130">
        <f t="shared" si="1"/>
        <v>0.3510754580654723</v>
      </c>
      <c r="E25" s="80">
        <v>67</v>
      </c>
      <c r="F25" s="5">
        <v>350</v>
      </c>
      <c r="G25" s="94">
        <f t="shared" si="2"/>
        <v>0.16603100510426747</v>
      </c>
      <c r="H25" s="79">
        <v>99</v>
      </c>
      <c r="I25" s="5">
        <v>508</v>
      </c>
      <c r="J25" s="153">
        <f t="shared" si="3"/>
        <v>0.245215166654599</v>
      </c>
      <c r="K25" s="193">
        <f t="shared" si="4"/>
        <v>191.04477611940297</v>
      </c>
      <c r="L25" s="197">
        <f t="shared" si="5"/>
        <v>216.57142857142858</v>
      </c>
      <c r="M25" s="95">
        <f t="shared" si="6"/>
        <v>129.2929292929293</v>
      </c>
      <c r="N25" s="96">
        <f t="shared" si="7"/>
        <v>149.21259842519686</v>
      </c>
      <c r="O25" s="198">
        <f t="shared" si="9"/>
        <v>67.676767676767682</v>
      </c>
      <c r="P25" s="197">
        <f t="shared" si="10"/>
        <v>68.897637795275585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48</v>
      </c>
      <c r="B26" s="141">
        <v>165</v>
      </c>
      <c r="C26" s="111">
        <v>728</v>
      </c>
      <c r="D26" s="130">
        <f t="shared" si="1"/>
        <v>0.33718065101802619</v>
      </c>
      <c r="E26" s="80">
        <v>200</v>
      </c>
      <c r="F26" s="5">
        <v>819</v>
      </c>
      <c r="G26" s="94">
        <f t="shared" si="2"/>
        <v>0.38851255194398587</v>
      </c>
      <c r="H26" s="79">
        <v>187</v>
      </c>
      <c r="I26" s="5">
        <v>778</v>
      </c>
      <c r="J26" s="153">
        <f t="shared" si="3"/>
        <v>0.37554606231747639</v>
      </c>
      <c r="K26" s="193">
        <f t="shared" si="4"/>
        <v>82.5</v>
      </c>
      <c r="L26" s="197">
        <f t="shared" si="5"/>
        <v>88.888888888888886</v>
      </c>
      <c r="M26" s="95">
        <f t="shared" si="6"/>
        <v>88.235294117647058</v>
      </c>
      <c r="N26" s="96">
        <f t="shared" si="7"/>
        <v>93.573264781491005</v>
      </c>
      <c r="O26" s="198">
        <f t="shared" si="9"/>
        <v>106.95187165775401</v>
      </c>
      <c r="P26" s="197">
        <f t="shared" si="10"/>
        <v>105.26992287917739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42</v>
      </c>
      <c r="B27" s="141">
        <v>124</v>
      </c>
      <c r="C27" s="111">
        <v>712</v>
      </c>
      <c r="D27" s="130">
        <f t="shared" si="1"/>
        <v>0.32977008725938828</v>
      </c>
      <c r="E27" s="80">
        <v>133</v>
      </c>
      <c r="F27" s="5">
        <v>540</v>
      </c>
      <c r="G27" s="94">
        <f t="shared" si="2"/>
        <v>0.25616212216086981</v>
      </c>
      <c r="H27" s="79">
        <v>87</v>
      </c>
      <c r="I27" s="5">
        <v>357</v>
      </c>
      <c r="J27" s="153">
        <f t="shared" si="3"/>
        <v>0.17232640648758235</v>
      </c>
      <c r="K27" s="193">
        <f t="shared" si="4"/>
        <v>93.233082706766908</v>
      </c>
      <c r="L27" s="197">
        <f t="shared" si="5"/>
        <v>131.85185185185185</v>
      </c>
      <c r="M27" s="95">
        <f t="shared" si="6"/>
        <v>142.52873563218392</v>
      </c>
      <c r="N27" s="96">
        <f t="shared" si="7"/>
        <v>199.43977591036415</v>
      </c>
      <c r="O27" s="198">
        <f t="shared" si="9"/>
        <v>152.87356321839081</v>
      </c>
      <c r="P27" s="197">
        <f t="shared" si="10"/>
        <v>151.26050420168067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79</v>
      </c>
      <c r="B28" s="79">
        <v>73</v>
      </c>
      <c r="C28" s="5">
        <v>389</v>
      </c>
      <c r="D28" s="130">
        <f t="shared" si="1"/>
        <v>0.18016933138188487</v>
      </c>
      <c r="E28" s="80">
        <v>63</v>
      </c>
      <c r="F28" s="5">
        <v>415</v>
      </c>
      <c r="G28" s="94">
        <f t="shared" si="2"/>
        <v>0.19686533462363143</v>
      </c>
      <c r="H28" s="79">
        <v>76</v>
      </c>
      <c r="I28" s="5">
        <v>364</v>
      </c>
      <c r="J28" s="153">
        <f t="shared" si="3"/>
        <v>0.17570535563439768</v>
      </c>
      <c r="K28" s="193">
        <f t="shared" si="4"/>
        <v>115.87301587301589</v>
      </c>
      <c r="L28" s="197">
        <f t="shared" si="5"/>
        <v>93.734939759036138</v>
      </c>
      <c r="M28" s="95">
        <f t="shared" si="6"/>
        <v>96.05263157894737</v>
      </c>
      <c r="N28" s="96">
        <f t="shared" si="7"/>
        <v>106.86813186813187</v>
      </c>
      <c r="O28" s="198">
        <f t="shared" si="9"/>
        <v>82.89473684210526</v>
      </c>
      <c r="P28" s="197">
        <f t="shared" si="10"/>
        <v>114.01098901098901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64</v>
      </c>
      <c r="B29" s="79">
        <v>56</v>
      </c>
      <c r="C29" s="5">
        <v>309</v>
      </c>
      <c r="D29" s="130">
        <f t="shared" si="1"/>
        <v>0.14311651258869518</v>
      </c>
      <c r="E29" s="80">
        <v>75</v>
      </c>
      <c r="F29" s="5">
        <v>492</v>
      </c>
      <c r="G29" s="94">
        <f t="shared" si="2"/>
        <v>0.23339215574657027</v>
      </c>
      <c r="H29" s="79">
        <v>60</v>
      </c>
      <c r="I29" s="5">
        <v>374</v>
      </c>
      <c r="J29" s="153">
        <f t="shared" si="3"/>
        <v>0.1805324258441339</v>
      </c>
      <c r="K29" s="193">
        <f t="shared" si="4"/>
        <v>74.666666666666671</v>
      </c>
      <c r="L29" s="197">
        <f t="shared" si="5"/>
        <v>62.804878048780488</v>
      </c>
      <c r="M29" s="95">
        <f t="shared" si="6"/>
        <v>93.333333333333329</v>
      </c>
      <c r="N29" s="96">
        <f t="shared" si="7"/>
        <v>82.620320855614978</v>
      </c>
      <c r="O29" s="198">
        <f t="shared" si="9"/>
        <v>125</v>
      </c>
      <c r="P29" s="197">
        <f t="shared" si="10"/>
        <v>131.55080213903742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56</v>
      </c>
      <c r="B30" s="79">
        <v>52</v>
      </c>
      <c r="C30" s="5">
        <v>299</v>
      </c>
      <c r="D30" s="130">
        <f t="shared" si="1"/>
        <v>0.13848491023954648</v>
      </c>
      <c r="E30" s="80">
        <v>51</v>
      </c>
      <c r="F30" s="5">
        <v>283</v>
      </c>
      <c r="G30" s="94">
        <f t="shared" si="2"/>
        <v>0.13424792698430771</v>
      </c>
      <c r="H30" s="79">
        <v>72</v>
      </c>
      <c r="I30" s="5">
        <v>480</v>
      </c>
      <c r="J30" s="153">
        <f t="shared" si="3"/>
        <v>0.23169937006733762</v>
      </c>
      <c r="K30" s="193">
        <f t="shared" si="4"/>
        <v>101.96078431372548</v>
      </c>
      <c r="L30" s="197">
        <f t="shared" si="5"/>
        <v>105.65371024734982</v>
      </c>
      <c r="M30" s="95">
        <f t="shared" si="6"/>
        <v>72.222222222222214</v>
      </c>
      <c r="N30" s="96">
        <f t="shared" si="7"/>
        <v>62.291666666666664</v>
      </c>
      <c r="O30" s="198">
        <f t="shared" si="9"/>
        <v>70.833333333333343</v>
      </c>
      <c r="P30" s="197">
        <f t="shared" si="10"/>
        <v>58.958333333333336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59</v>
      </c>
      <c r="B31" s="79">
        <v>34</v>
      </c>
      <c r="C31" s="5">
        <v>283</v>
      </c>
      <c r="D31" s="130">
        <f t="shared" si="1"/>
        <v>0.13107434648090854</v>
      </c>
      <c r="E31" s="80">
        <v>50</v>
      </c>
      <c r="F31" s="5">
        <v>351</v>
      </c>
      <c r="G31" s="94">
        <f t="shared" si="2"/>
        <v>0.16650537940456539</v>
      </c>
      <c r="H31" s="79">
        <v>44</v>
      </c>
      <c r="I31" s="5">
        <v>295</v>
      </c>
      <c r="J31" s="153">
        <f t="shared" si="3"/>
        <v>0.14239857118721794</v>
      </c>
      <c r="K31" s="193">
        <f t="shared" si="4"/>
        <v>68</v>
      </c>
      <c r="L31" s="197">
        <f t="shared" si="5"/>
        <v>80.626780626780629</v>
      </c>
      <c r="M31" s="95">
        <f t="shared" si="6"/>
        <v>77.272727272727266</v>
      </c>
      <c r="N31" s="96">
        <f t="shared" si="7"/>
        <v>95.932203389830505</v>
      </c>
      <c r="O31" s="198">
        <f t="shared" si="9"/>
        <v>113.63636363636364</v>
      </c>
      <c r="P31" s="197">
        <f t="shared" si="10"/>
        <v>118.98305084745762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88</v>
      </c>
      <c r="B32" s="79">
        <v>32</v>
      </c>
      <c r="C32" s="5">
        <v>198</v>
      </c>
      <c r="D32" s="130">
        <f t="shared" si="1"/>
        <v>9.1705726513144487E-2</v>
      </c>
      <c r="E32" s="80">
        <v>4</v>
      </c>
      <c r="F32" s="5">
        <v>32</v>
      </c>
      <c r="G32" s="94">
        <f t="shared" si="2"/>
        <v>1.5179977609533027E-2</v>
      </c>
      <c r="H32" s="79">
        <v>6</v>
      </c>
      <c r="I32" s="5">
        <v>35</v>
      </c>
      <c r="J32" s="153">
        <f t="shared" si="3"/>
        <v>1.6894745734076701E-2</v>
      </c>
      <c r="K32" s="193">
        <f t="shared" si="4"/>
        <v>800</v>
      </c>
      <c r="L32" s="197">
        <f t="shared" si="5"/>
        <v>618.75</v>
      </c>
      <c r="M32" s="95">
        <f t="shared" si="6"/>
        <v>533.33333333333326</v>
      </c>
      <c r="N32" s="96">
        <f t="shared" si="7"/>
        <v>565.71428571428578</v>
      </c>
      <c r="O32" s="198">
        <f t="shared" si="9"/>
        <v>66.666666666666657</v>
      </c>
      <c r="P32" s="197">
        <f t="shared" si="10"/>
        <v>91.428571428571431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57</v>
      </c>
      <c r="B33" s="79">
        <v>59</v>
      </c>
      <c r="C33" s="5">
        <v>198</v>
      </c>
      <c r="D33" s="130">
        <f t="shared" si="1"/>
        <v>9.1705726513144487E-2</v>
      </c>
      <c r="E33" s="80">
        <v>54</v>
      </c>
      <c r="F33" s="5">
        <v>251</v>
      </c>
      <c r="G33" s="94">
        <f t="shared" si="2"/>
        <v>0.11906794937477468</v>
      </c>
      <c r="H33" s="79">
        <v>70</v>
      </c>
      <c r="I33" s="5">
        <v>350</v>
      </c>
      <c r="J33" s="153">
        <f t="shared" si="3"/>
        <v>0.16894745734076702</v>
      </c>
      <c r="K33" s="193">
        <f t="shared" si="4"/>
        <v>109.25925925925925</v>
      </c>
      <c r="L33" s="197">
        <f t="shared" si="5"/>
        <v>78.884462151394416</v>
      </c>
      <c r="M33" s="95">
        <f t="shared" si="6"/>
        <v>84.285714285714292</v>
      </c>
      <c r="N33" s="96">
        <f t="shared" si="7"/>
        <v>56.571428571428569</v>
      </c>
      <c r="O33" s="198">
        <f t="shared" si="9"/>
        <v>77.142857142857153</v>
      </c>
      <c r="P33" s="197">
        <f t="shared" si="10"/>
        <v>71.714285714285722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90</v>
      </c>
      <c r="B34" s="79">
        <v>34</v>
      </c>
      <c r="C34" s="5">
        <v>195</v>
      </c>
      <c r="D34" s="130">
        <f t="shared" si="1"/>
        <v>9.0316245808399878E-2</v>
      </c>
      <c r="E34" s="80">
        <v>20</v>
      </c>
      <c r="F34" s="5">
        <v>222</v>
      </c>
      <c r="G34" s="94">
        <f t="shared" si="2"/>
        <v>0.10531109466613536</v>
      </c>
      <c r="H34" s="79">
        <v>10</v>
      </c>
      <c r="I34" s="5">
        <v>35</v>
      </c>
      <c r="J34" s="153">
        <f t="shared" si="3"/>
        <v>1.6894745734076701E-2</v>
      </c>
      <c r="K34" s="193">
        <f t="shared" si="4"/>
        <v>170</v>
      </c>
      <c r="L34" s="197">
        <f t="shared" si="5"/>
        <v>87.837837837837839</v>
      </c>
      <c r="M34" s="95">
        <f t="shared" si="6"/>
        <v>340</v>
      </c>
      <c r="N34" s="96">
        <f t="shared" si="7"/>
        <v>557.14285714285711</v>
      </c>
      <c r="O34" s="198">
        <f t="shared" si="9"/>
        <v>200</v>
      </c>
      <c r="P34" s="197">
        <f t="shared" si="10"/>
        <v>634.28571428571422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51</v>
      </c>
      <c r="B35" s="79">
        <v>38</v>
      </c>
      <c r="C35" s="5">
        <v>189</v>
      </c>
      <c r="D35" s="130">
        <f t="shared" si="1"/>
        <v>8.7537284398910647E-2</v>
      </c>
      <c r="E35" s="80">
        <v>47</v>
      </c>
      <c r="F35" s="5">
        <v>407</v>
      </c>
      <c r="G35" s="94">
        <f t="shared" si="2"/>
        <v>0.19307034022124819</v>
      </c>
      <c r="H35" s="79">
        <v>38</v>
      </c>
      <c r="I35" s="5">
        <v>181</v>
      </c>
      <c r="J35" s="153">
        <f t="shared" si="3"/>
        <v>8.736997079622523E-2</v>
      </c>
      <c r="K35" s="193">
        <f t="shared" si="4"/>
        <v>80.851063829787222</v>
      </c>
      <c r="L35" s="197">
        <f t="shared" si="5"/>
        <v>46.437346437346442</v>
      </c>
      <c r="M35" s="95">
        <f t="shared" si="6"/>
        <v>100</v>
      </c>
      <c r="N35" s="96">
        <f t="shared" si="7"/>
        <v>104.41988950276244</v>
      </c>
      <c r="O35" s="198">
        <f t="shared" si="9"/>
        <v>123.68421052631579</v>
      </c>
      <c r="P35" s="197">
        <f t="shared" si="10"/>
        <v>224.86187845303868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55</v>
      </c>
      <c r="B36" s="79">
        <v>36</v>
      </c>
      <c r="C36" s="5">
        <v>165</v>
      </c>
      <c r="D36" s="130">
        <f t="shared" si="1"/>
        <v>7.6421438760953739E-2</v>
      </c>
      <c r="E36" s="80">
        <v>70</v>
      </c>
      <c r="F36" s="5">
        <v>273</v>
      </c>
      <c r="G36" s="94">
        <f t="shared" si="2"/>
        <v>0.12950418398132862</v>
      </c>
      <c r="H36" s="79">
        <v>26</v>
      </c>
      <c r="I36" s="5">
        <v>105</v>
      </c>
      <c r="J36" s="153">
        <f t="shared" si="3"/>
        <v>5.0684237202230108E-2</v>
      </c>
      <c r="K36" s="193">
        <f t="shared" si="4"/>
        <v>51.428571428571423</v>
      </c>
      <c r="L36" s="197">
        <f t="shared" si="5"/>
        <v>60.439560439560438</v>
      </c>
      <c r="M36" s="95">
        <f t="shared" si="6"/>
        <v>138.46153846153845</v>
      </c>
      <c r="N36" s="96">
        <f t="shared" si="7"/>
        <v>157.14285714285714</v>
      </c>
      <c r="O36" s="198">
        <f t="shared" si="9"/>
        <v>269.23076923076923</v>
      </c>
      <c r="P36" s="197">
        <f t="shared" si="10"/>
        <v>260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61</v>
      </c>
      <c r="B37" s="79">
        <v>49</v>
      </c>
      <c r="C37" s="5">
        <v>152</v>
      </c>
      <c r="D37" s="130">
        <f t="shared" si="1"/>
        <v>7.0400355707060422E-2</v>
      </c>
      <c r="E37" s="80">
        <v>32</v>
      </c>
      <c r="F37" s="5">
        <v>109</v>
      </c>
      <c r="G37" s="94">
        <f t="shared" si="2"/>
        <v>5.1706798732471866E-2</v>
      </c>
      <c r="H37" s="79">
        <v>43</v>
      </c>
      <c r="I37" s="5">
        <v>107</v>
      </c>
      <c r="J37" s="153">
        <f t="shared" si="3"/>
        <v>5.1649651244177343E-2</v>
      </c>
      <c r="K37" s="193">
        <f t="shared" si="4"/>
        <v>153.125</v>
      </c>
      <c r="L37" s="197">
        <f t="shared" si="5"/>
        <v>139.44954128440367</v>
      </c>
      <c r="M37" s="95">
        <f t="shared" si="6"/>
        <v>113.95348837209302</v>
      </c>
      <c r="N37" s="96">
        <f t="shared" si="7"/>
        <v>142.05607476635512</v>
      </c>
      <c r="O37" s="198">
        <f t="shared" si="9"/>
        <v>74.418604651162795</v>
      </c>
      <c r="P37" s="197">
        <f t="shared" si="10"/>
        <v>101.86915887850468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66</v>
      </c>
      <c r="B38" s="79">
        <v>28</v>
      </c>
      <c r="C38" s="5">
        <v>137</v>
      </c>
      <c r="D38" s="130">
        <f t="shared" ref="D38:D69" si="11">IF($C$83&lt;&gt;0,C38/$C$83*100,0)</f>
        <v>6.3452952183337352E-2</v>
      </c>
      <c r="E38" s="80">
        <v>27</v>
      </c>
      <c r="F38" s="5">
        <v>137</v>
      </c>
      <c r="G38" s="94">
        <f t="shared" ref="G38:G69" si="12">IF($F$83&lt;&gt;0,F38/$F$83*100,0)</f>
        <v>6.4989279140813275E-2</v>
      </c>
      <c r="H38" s="79">
        <v>28</v>
      </c>
      <c r="I38" s="5">
        <v>239</v>
      </c>
      <c r="J38" s="153">
        <f t="shared" ref="J38:J69" si="13">IF($I$83&lt;&gt;0,I38/$I$83*100,0)</f>
        <v>0.11536697801269519</v>
      </c>
      <c r="K38" s="193">
        <f t="shared" ref="K38:K69" si="14">IF(OR(B38&lt;&gt;0)*(E38&lt;&gt;0),B38/E38*100," ")</f>
        <v>103.7037037037037</v>
      </c>
      <c r="L38" s="197">
        <f t="shared" ref="L38:L69" si="15">IF(OR(C38&lt;&gt;0)*(F38&lt;&gt;0),C38/F38*100," ")</f>
        <v>100</v>
      </c>
      <c r="M38" s="95">
        <f t="shared" ref="M38:M69" si="16">IF(OR(B38&lt;&gt;0)*(H38&lt;&gt;0),B38/H38*100," ")</f>
        <v>100</v>
      </c>
      <c r="N38" s="96">
        <f t="shared" ref="N38:N69" si="17">IF(OR(C38&lt;&gt;0)*(I38&lt;&gt;0),C38/I38*100," ")</f>
        <v>57.322175732217573</v>
      </c>
      <c r="O38" s="198">
        <f t="shared" si="9"/>
        <v>96.428571428571431</v>
      </c>
      <c r="P38" s="197">
        <f t="shared" si="10"/>
        <v>57.322175732217573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85</v>
      </c>
      <c r="B39" s="79">
        <v>36</v>
      </c>
      <c r="C39" s="5">
        <v>113</v>
      </c>
      <c r="D39" s="130">
        <f t="shared" si="11"/>
        <v>5.2337106545380437E-2</v>
      </c>
      <c r="E39" s="80">
        <v>32</v>
      </c>
      <c r="F39" s="5">
        <v>103</v>
      </c>
      <c r="G39" s="94">
        <f t="shared" si="12"/>
        <v>4.8860552930684427E-2</v>
      </c>
      <c r="H39" s="79">
        <v>19</v>
      </c>
      <c r="I39" s="5">
        <v>99</v>
      </c>
      <c r="J39" s="153">
        <f t="shared" si="13"/>
        <v>4.7787995076388388E-2</v>
      </c>
      <c r="K39" s="193">
        <f t="shared" si="14"/>
        <v>112.5</v>
      </c>
      <c r="L39" s="197">
        <f t="shared" si="15"/>
        <v>109.70873786407766</v>
      </c>
      <c r="M39" s="95">
        <f t="shared" si="16"/>
        <v>189.4736842105263</v>
      </c>
      <c r="N39" s="96">
        <f t="shared" si="17"/>
        <v>114.14141414141415</v>
      </c>
      <c r="O39" s="198">
        <f t="shared" ref="O39:O70" si="18">IF(OR(E39&lt;&gt;0)*(H39&lt;&gt;0),E39/H39*100," ")</f>
        <v>168.42105263157893</v>
      </c>
      <c r="P39" s="197">
        <f t="shared" si="10"/>
        <v>104.04040404040404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84</v>
      </c>
      <c r="B40" s="79">
        <v>21</v>
      </c>
      <c r="C40" s="5">
        <v>110</v>
      </c>
      <c r="D40" s="130">
        <f t="shared" si="11"/>
        <v>5.0947625840635828E-2</v>
      </c>
      <c r="E40" s="80">
        <v>8</v>
      </c>
      <c r="F40" s="5">
        <v>50</v>
      </c>
      <c r="G40" s="94">
        <f t="shared" si="12"/>
        <v>2.3718715014895354E-2</v>
      </c>
      <c r="H40" s="79">
        <v>13</v>
      </c>
      <c r="I40" s="5">
        <v>93</v>
      </c>
      <c r="J40" s="153">
        <f t="shared" si="13"/>
        <v>4.4891752950546669E-2</v>
      </c>
      <c r="K40" s="193">
        <f t="shared" si="14"/>
        <v>262.5</v>
      </c>
      <c r="L40" s="197">
        <f t="shared" si="15"/>
        <v>220.00000000000003</v>
      </c>
      <c r="M40" s="95">
        <f t="shared" si="16"/>
        <v>161.53846153846155</v>
      </c>
      <c r="N40" s="96">
        <f t="shared" si="17"/>
        <v>118.27956989247312</v>
      </c>
      <c r="O40" s="198">
        <f t="shared" si="18"/>
        <v>61.53846153846154</v>
      </c>
      <c r="P40" s="197">
        <f t="shared" si="10"/>
        <v>53.763440860215049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68</v>
      </c>
      <c r="B41" s="79">
        <v>18</v>
      </c>
      <c r="C41" s="5">
        <v>110</v>
      </c>
      <c r="D41" s="130">
        <f t="shared" si="11"/>
        <v>5.0947625840635828E-2</v>
      </c>
      <c r="E41" s="80">
        <v>15</v>
      </c>
      <c r="F41" s="5">
        <v>114</v>
      </c>
      <c r="G41" s="94">
        <f t="shared" si="12"/>
        <v>5.4078670233961401E-2</v>
      </c>
      <c r="H41" s="79">
        <v>11</v>
      </c>
      <c r="I41" s="5">
        <v>41</v>
      </c>
      <c r="J41" s="153">
        <f t="shared" si="13"/>
        <v>1.9790987859918424E-2</v>
      </c>
      <c r="K41" s="193">
        <f t="shared" si="14"/>
        <v>120</v>
      </c>
      <c r="L41" s="197">
        <f t="shared" si="15"/>
        <v>96.491228070175438</v>
      </c>
      <c r="M41" s="95">
        <f t="shared" si="16"/>
        <v>163.63636363636365</v>
      </c>
      <c r="N41" s="96">
        <f t="shared" si="17"/>
        <v>268.29268292682929</v>
      </c>
      <c r="O41" s="198">
        <f t="shared" si="18"/>
        <v>136.36363636363635</v>
      </c>
      <c r="P41" s="197">
        <f t="shared" si="10"/>
        <v>278.04878048780483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63</v>
      </c>
      <c r="B42" s="79">
        <v>18</v>
      </c>
      <c r="C42" s="5">
        <v>107</v>
      </c>
      <c r="D42" s="130">
        <f t="shared" si="11"/>
        <v>4.9558145135891206E-2</v>
      </c>
      <c r="E42" s="80">
        <v>23</v>
      </c>
      <c r="F42" s="5">
        <v>82</v>
      </c>
      <c r="G42" s="94">
        <f t="shared" si="12"/>
        <v>3.8898692624428376E-2</v>
      </c>
      <c r="H42" s="79">
        <v>17</v>
      </c>
      <c r="I42" s="5">
        <v>66</v>
      </c>
      <c r="J42" s="153">
        <f t="shared" si="13"/>
        <v>3.1858663384258926E-2</v>
      </c>
      <c r="K42" s="193">
        <f t="shared" si="14"/>
        <v>78.260869565217391</v>
      </c>
      <c r="L42" s="197">
        <f t="shared" si="15"/>
        <v>130.48780487804879</v>
      </c>
      <c r="M42" s="95">
        <f t="shared" si="16"/>
        <v>105.88235294117648</v>
      </c>
      <c r="N42" s="96">
        <f t="shared" si="17"/>
        <v>162.12121212121212</v>
      </c>
      <c r="O42" s="198">
        <f t="shared" si="18"/>
        <v>135.29411764705884</v>
      </c>
      <c r="P42" s="197">
        <f t="shared" si="10"/>
        <v>124.24242424242425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67</v>
      </c>
      <c r="B43" s="79">
        <v>12</v>
      </c>
      <c r="C43" s="5">
        <v>97</v>
      </c>
      <c r="D43" s="130">
        <f t="shared" si="11"/>
        <v>4.4926542786742497E-2</v>
      </c>
      <c r="E43" s="80">
        <v>23</v>
      </c>
      <c r="F43" s="5">
        <v>125</v>
      </c>
      <c r="G43" s="94">
        <f t="shared" si="12"/>
        <v>5.9296787537238389E-2</v>
      </c>
      <c r="H43" s="79">
        <v>29</v>
      </c>
      <c r="I43" s="5">
        <v>180</v>
      </c>
      <c r="J43" s="153">
        <f t="shared" si="13"/>
        <v>8.6887263775251605E-2</v>
      </c>
      <c r="K43" s="193">
        <f t="shared" si="14"/>
        <v>52.173913043478258</v>
      </c>
      <c r="L43" s="197">
        <f t="shared" si="15"/>
        <v>77.600000000000009</v>
      </c>
      <c r="M43" s="95">
        <f t="shared" si="16"/>
        <v>41.379310344827587</v>
      </c>
      <c r="N43" s="96">
        <f t="shared" si="17"/>
        <v>53.888888888888886</v>
      </c>
      <c r="O43" s="198">
        <f t="shared" si="18"/>
        <v>79.310344827586206</v>
      </c>
      <c r="P43" s="197">
        <f t="shared" si="10"/>
        <v>69.444444444444443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82</v>
      </c>
      <c r="B44" s="79">
        <v>11</v>
      </c>
      <c r="C44" s="5">
        <v>92</v>
      </c>
      <c r="D44" s="130">
        <f t="shared" si="11"/>
        <v>4.2610741612168143E-2</v>
      </c>
      <c r="E44" s="80">
        <v>7</v>
      </c>
      <c r="F44" s="5">
        <v>27</v>
      </c>
      <c r="G44" s="94">
        <f t="shared" si="12"/>
        <v>1.2808106108043489E-2</v>
      </c>
      <c r="H44" s="79">
        <v>2</v>
      </c>
      <c r="I44" s="5">
        <v>6</v>
      </c>
      <c r="J44" s="153">
        <f t="shared" si="13"/>
        <v>2.8962421258417201E-3</v>
      </c>
      <c r="K44" s="193">
        <f t="shared" si="14"/>
        <v>157.14285714285714</v>
      </c>
      <c r="L44" s="197">
        <f t="shared" si="15"/>
        <v>340.74074074074076</v>
      </c>
      <c r="M44" s="95">
        <f t="shared" si="16"/>
        <v>550</v>
      </c>
      <c r="N44" s="96">
        <f t="shared" si="17"/>
        <v>1533.3333333333335</v>
      </c>
      <c r="O44" s="198">
        <f t="shared" si="18"/>
        <v>350</v>
      </c>
      <c r="P44" s="197">
        <f t="shared" si="10"/>
        <v>450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71</v>
      </c>
      <c r="B45" s="79">
        <v>15</v>
      </c>
      <c r="C45" s="5">
        <v>87</v>
      </c>
      <c r="D45" s="130">
        <f t="shared" si="11"/>
        <v>4.0294940437593789E-2</v>
      </c>
      <c r="E45" s="80">
        <v>13</v>
      </c>
      <c r="F45" s="5">
        <v>79</v>
      </c>
      <c r="G45" s="94">
        <f t="shared" si="12"/>
        <v>3.7475569723534656E-2</v>
      </c>
      <c r="H45" s="79">
        <v>7</v>
      </c>
      <c r="I45" s="5">
        <v>71</v>
      </c>
      <c r="J45" s="153">
        <f t="shared" si="13"/>
        <v>3.4272198489127027E-2</v>
      </c>
      <c r="K45" s="193">
        <f t="shared" si="14"/>
        <v>115.38461538461537</v>
      </c>
      <c r="L45" s="197">
        <f t="shared" si="15"/>
        <v>110.12658227848102</v>
      </c>
      <c r="M45" s="95">
        <f t="shared" si="16"/>
        <v>214.28571428571428</v>
      </c>
      <c r="N45" s="96">
        <f t="shared" si="17"/>
        <v>122.53521126760563</v>
      </c>
      <c r="O45" s="198">
        <f t="shared" si="18"/>
        <v>185.71428571428572</v>
      </c>
      <c r="P45" s="197">
        <f t="shared" si="10"/>
        <v>111.26760563380283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70</v>
      </c>
      <c r="B46" s="79">
        <v>17</v>
      </c>
      <c r="C46" s="5">
        <v>79</v>
      </c>
      <c r="D46" s="130">
        <f t="shared" si="11"/>
        <v>3.6589658558274819E-2</v>
      </c>
      <c r="E46" s="80">
        <v>23</v>
      </c>
      <c r="F46" s="5">
        <v>156</v>
      </c>
      <c r="G46" s="94">
        <f t="shared" si="12"/>
        <v>7.4002390846473504E-2</v>
      </c>
      <c r="H46" s="79">
        <v>4</v>
      </c>
      <c r="I46" s="5">
        <v>16</v>
      </c>
      <c r="J46" s="153">
        <f t="shared" si="13"/>
        <v>7.7233123355779218E-3</v>
      </c>
      <c r="K46" s="193">
        <f t="shared" si="14"/>
        <v>73.91304347826086</v>
      </c>
      <c r="L46" s="197">
        <f t="shared" si="15"/>
        <v>50.641025641025635</v>
      </c>
      <c r="M46" s="95">
        <f t="shared" si="16"/>
        <v>425</v>
      </c>
      <c r="N46" s="96">
        <f t="shared" si="17"/>
        <v>493.75</v>
      </c>
      <c r="O46" s="198">
        <f t="shared" si="18"/>
        <v>575</v>
      </c>
      <c r="P46" s="197">
        <f t="shared" si="10"/>
        <v>975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89</v>
      </c>
      <c r="B47" s="79">
        <v>6</v>
      </c>
      <c r="C47" s="5">
        <v>60</v>
      </c>
      <c r="D47" s="130">
        <f t="shared" si="11"/>
        <v>2.7789614094892268E-2</v>
      </c>
      <c r="E47" s="80">
        <v>4</v>
      </c>
      <c r="F47" s="5">
        <v>6</v>
      </c>
      <c r="G47" s="94">
        <f t="shared" si="12"/>
        <v>2.8462458017874423E-3</v>
      </c>
      <c r="H47" s="79">
        <v>0</v>
      </c>
      <c r="I47" s="5">
        <v>0</v>
      </c>
      <c r="J47" s="153">
        <f t="shared" si="13"/>
        <v>0</v>
      </c>
      <c r="K47" s="193">
        <f t="shared" si="14"/>
        <v>150</v>
      </c>
      <c r="L47" s="197">
        <f t="shared" si="15"/>
        <v>1000</v>
      </c>
      <c r="M47" s="95" t="str">
        <f t="shared" si="16"/>
        <v xml:space="preserve"> </v>
      </c>
      <c r="N47" s="96" t="str">
        <f t="shared" si="17"/>
        <v xml:space="preserve"> </v>
      </c>
      <c r="O47" s="198" t="str">
        <f t="shared" si="18"/>
        <v xml:space="preserve"> </v>
      </c>
      <c r="P47" s="197" t="str">
        <f t="shared" si="10"/>
        <v xml:space="preserve"> 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53</v>
      </c>
      <c r="B48" s="79">
        <v>15</v>
      </c>
      <c r="C48" s="5">
        <v>55</v>
      </c>
      <c r="D48" s="130">
        <f t="shared" si="11"/>
        <v>2.5473812920317914E-2</v>
      </c>
      <c r="E48" s="80">
        <v>1</v>
      </c>
      <c r="F48" s="5">
        <v>12</v>
      </c>
      <c r="G48" s="94">
        <f t="shared" si="12"/>
        <v>5.6924916035748846E-3</v>
      </c>
      <c r="H48" s="79">
        <v>9</v>
      </c>
      <c r="I48" s="5">
        <v>28</v>
      </c>
      <c r="J48" s="153">
        <f t="shared" si="13"/>
        <v>1.3515796587261361E-2</v>
      </c>
      <c r="K48" s="193">
        <f t="shared" si="14"/>
        <v>1500</v>
      </c>
      <c r="L48" s="197">
        <f t="shared" si="15"/>
        <v>458.33333333333331</v>
      </c>
      <c r="M48" s="95">
        <f t="shared" si="16"/>
        <v>166.66666666666669</v>
      </c>
      <c r="N48" s="96">
        <f t="shared" si="17"/>
        <v>196.42857142857142</v>
      </c>
      <c r="O48" s="198">
        <f t="shared" si="18"/>
        <v>11.111111111111111</v>
      </c>
      <c r="P48" s="197">
        <f t="shared" si="10"/>
        <v>42.857142857142854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69</v>
      </c>
      <c r="B49" s="79">
        <v>12</v>
      </c>
      <c r="C49" s="5">
        <v>44</v>
      </c>
      <c r="D49" s="130">
        <f t="shared" si="11"/>
        <v>2.0379050336254329E-2</v>
      </c>
      <c r="E49" s="80">
        <v>17</v>
      </c>
      <c r="F49" s="5">
        <v>74</v>
      </c>
      <c r="G49" s="94">
        <f t="shared" si="12"/>
        <v>3.5103698222045121E-2</v>
      </c>
      <c r="H49" s="79">
        <v>17</v>
      </c>
      <c r="I49" s="5">
        <v>85</v>
      </c>
      <c r="J49" s="153">
        <f t="shared" si="13"/>
        <v>4.1030096782757701E-2</v>
      </c>
      <c r="K49" s="193">
        <f t="shared" si="14"/>
        <v>70.588235294117652</v>
      </c>
      <c r="L49" s="197">
        <f t="shared" si="15"/>
        <v>59.45945945945946</v>
      </c>
      <c r="M49" s="95">
        <f t="shared" si="16"/>
        <v>70.588235294117652</v>
      </c>
      <c r="N49" s="96">
        <f t="shared" si="17"/>
        <v>51.764705882352949</v>
      </c>
      <c r="O49" s="198">
        <f t="shared" si="18"/>
        <v>100</v>
      </c>
      <c r="P49" s="197">
        <f t="shared" si="10"/>
        <v>87.058823529411768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74</v>
      </c>
      <c r="B50" s="79">
        <v>18</v>
      </c>
      <c r="C50" s="5">
        <v>36</v>
      </c>
      <c r="D50" s="130">
        <f t="shared" si="11"/>
        <v>1.6673768456935363E-2</v>
      </c>
      <c r="E50" s="80">
        <v>15</v>
      </c>
      <c r="F50" s="5">
        <v>40</v>
      </c>
      <c r="G50" s="94">
        <f t="shared" si="12"/>
        <v>1.8974972011916284E-2</v>
      </c>
      <c r="H50" s="79">
        <v>13</v>
      </c>
      <c r="I50" s="5">
        <v>48</v>
      </c>
      <c r="J50" s="153">
        <f t="shared" si="13"/>
        <v>2.3169937006733761E-2</v>
      </c>
      <c r="K50" s="193">
        <f t="shared" si="14"/>
        <v>120</v>
      </c>
      <c r="L50" s="197">
        <f t="shared" si="15"/>
        <v>90</v>
      </c>
      <c r="M50" s="95">
        <f t="shared" si="16"/>
        <v>138.46153846153845</v>
      </c>
      <c r="N50" s="96">
        <f t="shared" si="17"/>
        <v>75</v>
      </c>
      <c r="O50" s="198">
        <f t="shared" si="18"/>
        <v>115.38461538461537</v>
      </c>
      <c r="P50" s="197">
        <f t="shared" si="10"/>
        <v>83.333333333333343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99</v>
      </c>
      <c r="B51" s="79">
        <v>5</v>
      </c>
      <c r="C51" s="5">
        <v>33</v>
      </c>
      <c r="D51" s="130">
        <f t="shared" si="11"/>
        <v>1.5284287752190748E-2</v>
      </c>
      <c r="E51" s="80">
        <v>7</v>
      </c>
      <c r="F51" s="5">
        <v>38</v>
      </c>
      <c r="G51" s="94">
        <f t="shared" si="12"/>
        <v>1.8026223411320468E-2</v>
      </c>
      <c r="H51" s="79">
        <v>6</v>
      </c>
      <c r="I51" s="5">
        <v>40</v>
      </c>
      <c r="J51" s="153">
        <f t="shared" si="13"/>
        <v>1.93082808389448E-2</v>
      </c>
      <c r="K51" s="193">
        <f t="shared" si="14"/>
        <v>71.428571428571431</v>
      </c>
      <c r="L51" s="197">
        <f t="shared" si="15"/>
        <v>86.842105263157904</v>
      </c>
      <c r="M51" s="95">
        <f t="shared" si="16"/>
        <v>83.333333333333343</v>
      </c>
      <c r="N51" s="96">
        <f t="shared" si="17"/>
        <v>82.5</v>
      </c>
      <c r="O51" s="198">
        <f t="shared" si="18"/>
        <v>116.66666666666667</v>
      </c>
      <c r="P51" s="197">
        <f t="shared" si="10"/>
        <v>95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72</v>
      </c>
      <c r="B52" s="79">
        <v>10</v>
      </c>
      <c r="C52" s="5">
        <v>31</v>
      </c>
      <c r="D52" s="130">
        <f t="shared" si="11"/>
        <v>1.4357967282361005E-2</v>
      </c>
      <c r="E52" s="80">
        <v>1</v>
      </c>
      <c r="F52" s="5">
        <v>4</v>
      </c>
      <c r="G52" s="94">
        <f t="shared" si="12"/>
        <v>1.8974972011916284E-3</v>
      </c>
      <c r="H52" s="79">
        <v>5</v>
      </c>
      <c r="I52" s="5">
        <v>13</v>
      </c>
      <c r="J52" s="153">
        <f t="shared" si="13"/>
        <v>6.2751912726570604E-3</v>
      </c>
      <c r="K52" s="193">
        <f t="shared" si="14"/>
        <v>1000</v>
      </c>
      <c r="L52" s="197">
        <f t="shared" si="15"/>
        <v>775</v>
      </c>
      <c r="M52" s="95">
        <f t="shared" si="16"/>
        <v>200</v>
      </c>
      <c r="N52" s="96">
        <f t="shared" si="17"/>
        <v>238.46153846153845</v>
      </c>
      <c r="O52" s="198">
        <f t="shared" si="18"/>
        <v>20</v>
      </c>
      <c r="P52" s="197">
        <f t="shared" si="10"/>
        <v>30.76923076923077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60</v>
      </c>
      <c r="B53" s="79">
        <v>13</v>
      </c>
      <c r="C53" s="5">
        <v>31</v>
      </c>
      <c r="D53" s="130">
        <f t="shared" si="11"/>
        <v>1.4357967282361005E-2</v>
      </c>
      <c r="E53" s="80">
        <v>14</v>
      </c>
      <c r="F53" s="5">
        <v>101</v>
      </c>
      <c r="G53" s="94">
        <f t="shared" si="12"/>
        <v>4.7911804330088618E-2</v>
      </c>
      <c r="H53" s="79">
        <v>16</v>
      </c>
      <c r="I53" s="5">
        <v>106</v>
      </c>
      <c r="J53" s="153">
        <f t="shared" si="13"/>
        <v>5.1166944223203732E-2</v>
      </c>
      <c r="K53" s="193">
        <f t="shared" si="14"/>
        <v>92.857142857142861</v>
      </c>
      <c r="L53" s="197">
        <f t="shared" si="15"/>
        <v>30.693069306930692</v>
      </c>
      <c r="M53" s="95">
        <f t="shared" si="16"/>
        <v>81.25</v>
      </c>
      <c r="N53" s="96">
        <f t="shared" si="17"/>
        <v>29.245283018867923</v>
      </c>
      <c r="O53" s="198">
        <f t="shared" si="18"/>
        <v>87.5</v>
      </c>
      <c r="P53" s="197">
        <f t="shared" si="10"/>
        <v>95.283018867924525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50</v>
      </c>
      <c r="B54" s="79">
        <v>7</v>
      </c>
      <c r="C54" s="5">
        <v>23</v>
      </c>
      <c r="D54" s="130">
        <f t="shared" si="11"/>
        <v>1.0652685403042036E-2</v>
      </c>
      <c r="E54" s="80">
        <v>8</v>
      </c>
      <c r="F54" s="5">
        <v>53</v>
      </c>
      <c r="G54" s="94">
        <f t="shared" si="12"/>
        <v>2.5141837915789073E-2</v>
      </c>
      <c r="H54" s="79">
        <v>8</v>
      </c>
      <c r="I54" s="5">
        <v>16</v>
      </c>
      <c r="J54" s="153">
        <f t="shared" si="13"/>
        <v>7.7233123355779218E-3</v>
      </c>
      <c r="K54" s="193">
        <f t="shared" si="14"/>
        <v>87.5</v>
      </c>
      <c r="L54" s="197">
        <f t="shared" si="15"/>
        <v>43.39622641509434</v>
      </c>
      <c r="M54" s="95">
        <f t="shared" si="16"/>
        <v>87.5</v>
      </c>
      <c r="N54" s="96">
        <f t="shared" si="17"/>
        <v>143.75</v>
      </c>
      <c r="O54" s="198">
        <f t="shared" si="18"/>
        <v>100</v>
      </c>
      <c r="P54" s="197">
        <f t="shared" si="10"/>
        <v>331.25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104</v>
      </c>
      <c r="B55" s="79">
        <v>3</v>
      </c>
      <c r="C55" s="5">
        <v>22</v>
      </c>
      <c r="D55" s="130">
        <f t="shared" si="11"/>
        <v>1.0189525168127165E-2</v>
      </c>
      <c r="E55" s="80">
        <v>3</v>
      </c>
      <c r="F55" s="5">
        <v>5</v>
      </c>
      <c r="G55" s="94">
        <f t="shared" si="12"/>
        <v>2.3718715014895355E-3</v>
      </c>
      <c r="H55" s="79">
        <v>0</v>
      </c>
      <c r="I55" s="5">
        <v>0</v>
      </c>
      <c r="J55" s="153">
        <f t="shared" si="13"/>
        <v>0</v>
      </c>
      <c r="K55" s="193">
        <f t="shared" si="14"/>
        <v>100</v>
      </c>
      <c r="L55" s="197">
        <f t="shared" si="15"/>
        <v>440.00000000000006</v>
      </c>
      <c r="M55" s="95" t="str">
        <f t="shared" si="16"/>
        <v xml:space="preserve"> </v>
      </c>
      <c r="N55" s="96" t="str">
        <f t="shared" si="17"/>
        <v xml:space="preserve"> </v>
      </c>
      <c r="O55" s="198" t="str">
        <f t="shared" si="18"/>
        <v xml:space="preserve"> </v>
      </c>
      <c r="P55" s="197" t="str">
        <f t="shared" si="10"/>
        <v xml:space="preserve"> 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94</v>
      </c>
      <c r="B56" s="79">
        <v>5</v>
      </c>
      <c r="C56" s="5">
        <v>19</v>
      </c>
      <c r="D56" s="130">
        <f t="shared" si="11"/>
        <v>8.8000444633825527E-3</v>
      </c>
      <c r="E56" s="80">
        <v>2</v>
      </c>
      <c r="F56" s="5">
        <v>9</v>
      </c>
      <c r="G56" s="94">
        <f t="shared" si="12"/>
        <v>4.2693687026811632E-3</v>
      </c>
      <c r="H56" s="79">
        <v>8</v>
      </c>
      <c r="I56" s="5">
        <v>63</v>
      </c>
      <c r="J56" s="153">
        <f t="shared" si="13"/>
        <v>3.0410542321338063E-2</v>
      </c>
      <c r="K56" s="193">
        <f t="shared" si="14"/>
        <v>250</v>
      </c>
      <c r="L56" s="197">
        <f t="shared" si="15"/>
        <v>211.11111111111111</v>
      </c>
      <c r="M56" s="95">
        <f t="shared" si="16"/>
        <v>62.5</v>
      </c>
      <c r="N56" s="96">
        <f t="shared" si="17"/>
        <v>30.158730158730158</v>
      </c>
      <c r="O56" s="198">
        <f t="shared" si="18"/>
        <v>25</v>
      </c>
      <c r="P56" s="197">
        <f t="shared" si="10"/>
        <v>14.285714285714285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87</v>
      </c>
      <c r="B57" s="79">
        <v>2</v>
      </c>
      <c r="C57" s="5">
        <v>18</v>
      </c>
      <c r="D57" s="130">
        <f t="shared" si="11"/>
        <v>8.3368842284676815E-3</v>
      </c>
      <c r="E57" s="80">
        <v>2</v>
      </c>
      <c r="F57" s="5">
        <v>18</v>
      </c>
      <c r="G57" s="94">
        <f t="shared" si="12"/>
        <v>8.5387374053623264E-3</v>
      </c>
      <c r="H57" s="79">
        <v>0</v>
      </c>
      <c r="I57" s="5">
        <v>2</v>
      </c>
      <c r="J57" s="153">
        <f t="shared" si="13"/>
        <v>9.6541404194724022E-4</v>
      </c>
      <c r="K57" s="193">
        <f t="shared" si="14"/>
        <v>100</v>
      </c>
      <c r="L57" s="197">
        <f t="shared" si="15"/>
        <v>100</v>
      </c>
      <c r="M57" s="95" t="str">
        <f t="shared" si="16"/>
        <v xml:space="preserve"> </v>
      </c>
      <c r="N57" s="96">
        <f t="shared" si="17"/>
        <v>900</v>
      </c>
      <c r="O57" s="198" t="str">
        <f t="shared" si="18"/>
        <v xml:space="preserve"> </v>
      </c>
      <c r="P57" s="197">
        <f t="shared" si="10"/>
        <v>900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103</v>
      </c>
      <c r="B58" s="79">
        <v>1</v>
      </c>
      <c r="C58" s="5">
        <v>14</v>
      </c>
      <c r="D58" s="130">
        <f t="shared" si="11"/>
        <v>6.4842432888081959E-3</v>
      </c>
      <c r="E58" s="80">
        <v>0</v>
      </c>
      <c r="F58" s="5">
        <v>0</v>
      </c>
      <c r="G58" s="94">
        <f t="shared" si="12"/>
        <v>0</v>
      </c>
      <c r="H58" s="79">
        <v>0</v>
      </c>
      <c r="I58" s="5">
        <v>0</v>
      </c>
      <c r="J58" s="153">
        <f t="shared" si="13"/>
        <v>0</v>
      </c>
      <c r="K58" s="193" t="str">
        <f t="shared" si="14"/>
        <v xml:space="preserve"> </v>
      </c>
      <c r="L58" s="197" t="str">
        <f t="shared" si="15"/>
        <v xml:space="preserve"> </v>
      </c>
      <c r="M58" s="95" t="str">
        <f t="shared" si="16"/>
        <v xml:space="preserve"> </v>
      </c>
      <c r="N58" s="96" t="str">
        <f t="shared" si="17"/>
        <v xml:space="preserve"> 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106</v>
      </c>
      <c r="B59" s="79">
        <v>4</v>
      </c>
      <c r="C59" s="5">
        <v>14</v>
      </c>
      <c r="D59" s="130">
        <f t="shared" si="11"/>
        <v>6.4842432888081959E-3</v>
      </c>
      <c r="E59" s="80">
        <v>4</v>
      </c>
      <c r="F59" s="5">
        <v>15</v>
      </c>
      <c r="G59" s="94">
        <f t="shared" si="12"/>
        <v>7.1156145044686051E-3</v>
      </c>
      <c r="H59" s="79">
        <v>7</v>
      </c>
      <c r="I59" s="5">
        <v>27</v>
      </c>
      <c r="J59" s="153">
        <f t="shared" si="13"/>
        <v>1.3033089566287742E-2</v>
      </c>
      <c r="K59" s="193">
        <f t="shared" si="14"/>
        <v>100</v>
      </c>
      <c r="L59" s="197">
        <f t="shared" si="15"/>
        <v>93.333333333333329</v>
      </c>
      <c r="M59" s="95">
        <f t="shared" si="16"/>
        <v>57.142857142857139</v>
      </c>
      <c r="N59" s="96">
        <f t="shared" si="17"/>
        <v>51.851851851851848</v>
      </c>
      <c r="O59" s="198">
        <f t="shared" si="18"/>
        <v>57.142857142857139</v>
      </c>
      <c r="P59" s="197">
        <f t="shared" si="10"/>
        <v>55.555555555555557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96</v>
      </c>
      <c r="B60" s="79">
        <v>2</v>
      </c>
      <c r="C60" s="5">
        <v>12</v>
      </c>
      <c r="D60" s="130">
        <f t="shared" si="11"/>
        <v>5.5579228189784535E-3</v>
      </c>
      <c r="E60" s="80">
        <v>2</v>
      </c>
      <c r="F60" s="5">
        <v>12</v>
      </c>
      <c r="G60" s="94">
        <f t="shared" si="12"/>
        <v>5.6924916035748846E-3</v>
      </c>
      <c r="H60" s="79">
        <v>0</v>
      </c>
      <c r="I60" s="5">
        <v>0</v>
      </c>
      <c r="J60" s="153">
        <f t="shared" si="13"/>
        <v>0</v>
      </c>
      <c r="K60" s="193">
        <f t="shared" si="14"/>
        <v>100</v>
      </c>
      <c r="L60" s="197">
        <f t="shared" si="15"/>
        <v>100</v>
      </c>
      <c r="M60" s="95" t="str">
        <f t="shared" si="16"/>
        <v xml:space="preserve"> </v>
      </c>
      <c r="N60" s="96" t="str">
        <f t="shared" si="17"/>
        <v xml:space="preserve"> </v>
      </c>
      <c r="O60" s="198" t="str">
        <f t="shared" si="18"/>
        <v xml:space="preserve"> </v>
      </c>
      <c r="P60" s="197" t="str">
        <f t="shared" si="10"/>
        <v xml:space="preserve"> 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77</v>
      </c>
      <c r="B61" s="79">
        <v>3</v>
      </c>
      <c r="C61" s="5">
        <v>12</v>
      </c>
      <c r="D61" s="130">
        <f t="shared" si="11"/>
        <v>5.5579228189784535E-3</v>
      </c>
      <c r="E61" s="80">
        <v>17</v>
      </c>
      <c r="F61" s="5">
        <v>45</v>
      </c>
      <c r="G61" s="94">
        <f t="shared" si="12"/>
        <v>2.1346843513405819E-2</v>
      </c>
      <c r="H61" s="79">
        <v>2</v>
      </c>
      <c r="I61" s="5">
        <v>6</v>
      </c>
      <c r="J61" s="153">
        <f t="shared" si="13"/>
        <v>2.8962421258417201E-3</v>
      </c>
      <c r="K61" s="193">
        <f t="shared" si="14"/>
        <v>17.647058823529413</v>
      </c>
      <c r="L61" s="197">
        <f t="shared" si="15"/>
        <v>26.666666666666668</v>
      </c>
      <c r="M61" s="95">
        <f t="shared" si="16"/>
        <v>150</v>
      </c>
      <c r="N61" s="96">
        <f t="shared" si="17"/>
        <v>200</v>
      </c>
      <c r="O61" s="198">
        <f t="shared" si="18"/>
        <v>850</v>
      </c>
      <c r="P61" s="197">
        <f t="shared" si="10"/>
        <v>750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78</v>
      </c>
      <c r="B62" s="79">
        <v>4</v>
      </c>
      <c r="C62" s="5">
        <v>10</v>
      </c>
      <c r="D62" s="130">
        <f t="shared" si="11"/>
        <v>4.6316023491487111E-3</v>
      </c>
      <c r="E62" s="80">
        <v>8</v>
      </c>
      <c r="F62" s="5">
        <v>47</v>
      </c>
      <c r="G62" s="94">
        <f t="shared" si="12"/>
        <v>2.2295592114001631E-2</v>
      </c>
      <c r="H62" s="79">
        <v>1</v>
      </c>
      <c r="I62" s="5">
        <v>11</v>
      </c>
      <c r="J62" s="153">
        <f t="shared" si="13"/>
        <v>5.3097772307098209E-3</v>
      </c>
      <c r="K62" s="193">
        <f t="shared" si="14"/>
        <v>50</v>
      </c>
      <c r="L62" s="197">
        <f t="shared" si="15"/>
        <v>21.276595744680851</v>
      </c>
      <c r="M62" s="95">
        <f t="shared" si="16"/>
        <v>400</v>
      </c>
      <c r="N62" s="96">
        <f t="shared" si="17"/>
        <v>90.909090909090907</v>
      </c>
      <c r="O62" s="198">
        <f t="shared" si="18"/>
        <v>800</v>
      </c>
      <c r="P62" s="197">
        <f t="shared" si="10"/>
        <v>427.27272727272725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93</v>
      </c>
      <c r="B63" s="79">
        <v>5</v>
      </c>
      <c r="C63" s="5">
        <v>10</v>
      </c>
      <c r="D63" s="130">
        <f t="shared" si="11"/>
        <v>4.6316023491487111E-3</v>
      </c>
      <c r="E63" s="80">
        <v>11</v>
      </c>
      <c r="F63" s="5">
        <v>24</v>
      </c>
      <c r="G63" s="94">
        <f t="shared" si="12"/>
        <v>1.1384983207149769E-2</v>
      </c>
      <c r="H63" s="79">
        <v>0</v>
      </c>
      <c r="I63" s="5">
        <v>0</v>
      </c>
      <c r="J63" s="153">
        <f t="shared" si="13"/>
        <v>0</v>
      </c>
      <c r="K63" s="193">
        <f t="shared" si="14"/>
        <v>45.454545454545453</v>
      </c>
      <c r="L63" s="197">
        <f t="shared" si="15"/>
        <v>41.666666666666671</v>
      </c>
      <c r="M63" s="95" t="str">
        <f t="shared" si="16"/>
        <v xml:space="preserve"> </v>
      </c>
      <c r="N63" s="96" t="str">
        <f t="shared" si="17"/>
        <v xml:space="preserve"> 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92</v>
      </c>
      <c r="B64" s="79">
        <v>1</v>
      </c>
      <c r="C64" s="5">
        <v>7</v>
      </c>
      <c r="D64" s="130">
        <f t="shared" si="11"/>
        <v>3.2421216444040979E-3</v>
      </c>
      <c r="E64" s="80">
        <v>1</v>
      </c>
      <c r="F64" s="5">
        <v>4</v>
      </c>
      <c r="G64" s="94">
        <f t="shared" si="12"/>
        <v>1.8974972011916284E-3</v>
      </c>
      <c r="H64" s="79">
        <v>6</v>
      </c>
      <c r="I64" s="5">
        <v>12</v>
      </c>
      <c r="J64" s="153">
        <f t="shared" si="13"/>
        <v>5.7924842516834402E-3</v>
      </c>
      <c r="K64" s="193">
        <f t="shared" si="14"/>
        <v>100</v>
      </c>
      <c r="L64" s="197">
        <f t="shared" si="15"/>
        <v>175</v>
      </c>
      <c r="M64" s="95">
        <f t="shared" si="16"/>
        <v>16.666666666666664</v>
      </c>
      <c r="N64" s="96">
        <f t="shared" si="17"/>
        <v>58.333333333333336</v>
      </c>
      <c r="O64" s="198">
        <f t="shared" si="18"/>
        <v>16.666666666666664</v>
      </c>
      <c r="P64" s="197">
        <f t="shared" si="10"/>
        <v>33.333333333333329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54</v>
      </c>
      <c r="B65" s="79">
        <v>5</v>
      </c>
      <c r="C65" s="5">
        <v>7</v>
      </c>
      <c r="D65" s="130">
        <f t="shared" si="11"/>
        <v>3.2421216444040979E-3</v>
      </c>
      <c r="E65" s="80">
        <v>1</v>
      </c>
      <c r="F65" s="5">
        <v>3</v>
      </c>
      <c r="G65" s="94">
        <f t="shared" si="12"/>
        <v>1.4231229008937211E-3</v>
      </c>
      <c r="H65" s="79">
        <v>19</v>
      </c>
      <c r="I65" s="5">
        <v>88</v>
      </c>
      <c r="J65" s="153">
        <f t="shared" si="13"/>
        <v>4.2478217845678568E-2</v>
      </c>
      <c r="K65" s="193">
        <f t="shared" si="14"/>
        <v>500</v>
      </c>
      <c r="L65" s="197">
        <f t="shared" si="15"/>
        <v>233.33333333333334</v>
      </c>
      <c r="M65" s="95">
        <f t="shared" si="16"/>
        <v>26.315789473684209</v>
      </c>
      <c r="N65" s="96">
        <f t="shared" si="17"/>
        <v>7.9545454545454541</v>
      </c>
      <c r="O65" s="198">
        <f t="shared" si="18"/>
        <v>5.2631578947368416</v>
      </c>
      <c r="P65" s="197">
        <f t="shared" si="10"/>
        <v>3.4090909090909087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65</v>
      </c>
      <c r="B66" s="79">
        <v>3</v>
      </c>
      <c r="C66" s="5">
        <v>7</v>
      </c>
      <c r="D66" s="130">
        <f t="shared" si="11"/>
        <v>3.2421216444040979E-3</v>
      </c>
      <c r="E66" s="80">
        <v>0</v>
      </c>
      <c r="F66" s="5">
        <v>0</v>
      </c>
      <c r="G66" s="94">
        <f t="shared" si="12"/>
        <v>0</v>
      </c>
      <c r="H66" s="79">
        <v>8</v>
      </c>
      <c r="I66" s="5">
        <v>48</v>
      </c>
      <c r="J66" s="153">
        <f t="shared" si="13"/>
        <v>2.3169937006733761E-2</v>
      </c>
      <c r="K66" s="193" t="str">
        <f t="shared" si="14"/>
        <v xml:space="preserve"> </v>
      </c>
      <c r="L66" s="197" t="str">
        <f t="shared" si="15"/>
        <v xml:space="preserve"> </v>
      </c>
      <c r="M66" s="95">
        <f t="shared" si="16"/>
        <v>37.5</v>
      </c>
      <c r="N66" s="96">
        <f t="shared" si="17"/>
        <v>14.583333333333334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101</v>
      </c>
      <c r="B67" s="79">
        <v>2</v>
      </c>
      <c r="C67" s="5">
        <v>6</v>
      </c>
      <c r="D67" s="130">
        <f t="shared" si="11"/>
        <v>2.7789614094892267E-3</v>
      </c>
      <c r="E67" s="80">
        <v>2</v>
      </c>
      <c r="F67" s="5">
        <v>9</v>
      </c>
      <c r="G67" s="94">
        <f t="shared" si="12"/>
        <v>4.2693687026811632E-3</v>
      </c>
      <c r="H67" s="79">
        <v>3</v>
      </c>
      <c r="I67" s="5">
        <v>9</v>
      </c>
      <c r="J67" s="153">
        <f t="shared" si="13"/>
        <v>4.3443631887625806E-3</v>
      </c>
      <c r="K67" s="193">
        <f t="shared" si="14"/>
        <v>100</v>
      </c>
      <c r="L67" s="197">
        <f t="shared" si="15"/>
        <v>66.666666666666657</v>
      </c>
      <c r="M67" s="95">
        <f t="shared" si="16"/>
        <v>66.666666666666657</v>
      </c>
      <c r="N67" s="96">
        <f t="shared" si="17"/>
        <v>66.666666666666657</v>
      </c>
      <c r="O67" s="198">
        <f t="shared" si="18"/>
        <v>66.666666666666657</v>
      </c>
      <c r="P67" s="197">
        <f t="shared" si="10"/>
        <v>100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76</v>
      </c>
      <c r="B68" s="79">
        <v>1</v>
      </c>
      <c r="C68" s="5">
        <v>4</v>
      </c>
      <c r="D68" s="130">
        <f t="shared" si="11"/>
        <v>1.8526409396594846E-3</v>
      </c>
      <c r="E68" s="80">
        <v>4</v>
      </c>
      <c r="F68" s="5">
        <v>14</v>
      </c>
      <c r="G68" s="94">
        <f t="shared" si="12"/>
        <v>6.6412402041706991E-3</v>
      </c>
      <c r="H68" s="79">
        <v>1</v>
      </c>
      <c r="I68" s="5">
        <v>15</v>
      </c>
      <c r="J68" s="153">
        <f t="shared" si="13"/>
        <v>7.2406053146043007E-3</v>
      </c>
      <c r="K68" s="193">
        <f t="shared" si="14"/>
        <v>25</v>
      </c>
      <c r="L68" s="197">
        <f t="shared" si="15"/>
        <v>28.571428571428569</v>
      </c>
      <c r="M68" s="95">
        <f t="shared" si="16"/>
        <v>100</v>
      </c>
      <c r="N68" s="96">
        <f t="shared" si="17"/>
        <v>26.666666666666668</v>
      </c>
      <c r="O68" s="198">
        <f t="shared" si="18"/>
        <v>400</v>
      </c>
      <c r="P68" s="197">
        <f t="shared" si="10"/>
        <v>93.333333333333329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86</v>
      </c>
      <c r="B69" s="79">
        <v>1</v>
      </c>
      <c r="C69" s="5">
        <v>4</v>
      </c>
      <c r="D69" s="130">
        <f t="shared" si="11"/>
        <v>1.8526409396594846E-3</v>
      </c>
      <c r="E69" s="80">
        <v>0</v>
      </c>
      <c r="F69" s="5">
        <v>0</v>
      </c>
      <c r="G69" s="94">
        <f t="shared" si="12"/>
        <v>0</v>
      </c>
      <c r="H69" s="79">
        <v>0</v>
      </c>
      <c r="I69" s="5">
        <v>0</v>
      </c>
      <c r="J69" s="153">
        <f t="shared" si="13"/>
        <v>0</v>
      </c>
      <c r="K69" s="193" t="str">
        <f t="shared" si="14"/>
        <v xml:space="preserve"> </v>
      </c>
      <c r="L69" s="197" t="str">
        <f t="shared" si="15"/>
        <v xml:space="preserve"> </v>
      </c>
      <c r="M69" s="95" t="str">
        <f t="shared" si="16"/>
        <v xml:space="preserve"> </v>
      </c>
      <c r="N69" s="96" t="str">
        <f t="shared" si="17"/>
        <v xml:space="preserve"> </v>
      </c>
      <c r="O69" s="198" t="str">
        <f t="shared" si="18"/>
        <v xml:space="preserve"> </v>
      </c>
      <c r="P69" s="197" t="str">
        <f t="shared" si="10"/>
        <v xml:space="preserve"> 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75</v>
      </c>
      <c r="B70" s="79">
        <v>1</v>
      </c>
      <c r="C70" s="5">
        <v>3</v>
      </c>
      <c r="D70" s="130">
        <f t="shared" ref="D70:D82" si="19">IF($C$83&lt;&gt;0,C70/$C$83*100,0)</f>
        <v>1.3894807047446134E-3</v>
      </c>
      <c r="E70" s="80">
        <v>7</v>
      </c>
      <c r="F70" s="5">
        <v>24</v>
      </c>
      <c r="G70" s="94">
        <f t="shared" ref="G70:G78" si="20">IF($F$83&lt;&gt;0,F70/$F$83*100,0)</f>
        <v>1.1384983207149769E-2</v>
      </c>
      <c r="H70" s="79">
        <v>6</v>
      </c>
      <c r="I70" s="5">
        <v>12</v>
      </c>
      <c r="J70" s="153">
        <f t="shared" ref="J70:J78" si="21">IF($I$83&lt;&gt;0,I70/$I$83*100,0)</f>
        <v>5.7924842516834402E-3</v>
      </c>
      <c r="K70" s="193">
        <f t="shared" ref="K70:L83" si="22">IF(OR(B70&lt;&gt;0)*(E70&lt;&gt;0),B70/E70*100," ")</f>
        <v>14.285714285714285</v>
      </c>
      <c r="L70" s="197">
        <f t="shared" ref="L70:L80" si="23">IF(OR(C70&lt;&gt;0)*(F70&lt;&gt;0),C70/F70*100," ")</f>
        <v>12.5</v>
      </c>
      <c r="M70" s="95">
        <f t="shared" ref="M70:N83" si="24">IF(OR(B70&lt;&gt;0)*(H70&lt;&gt;0),B70/H70*100," ")</f>
        <v>16.666666666666664</v>
      </c>
      <c r="N70" s="96">
        <f t="shared" ref="N70:N80" si="25">IF(OR(C70&lt;&gt;0)*(I70&lt;&gt;0),C70/I70*100," ")</f>
        <v>25</v>
      </c>
      <c r="O70" s="198">
        <f t="shared" si="18"/>
        <v>116.66666666666667</v>
      </c>
      <c r="P70" s="197">
        <f t="shared" si="10"/>
        <v>200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105</v>
      </c>
      <c r="B71" s="79">
        <v>2</v>
      </c>
      <c r="C71" s="5">
        <v>2</v>
      </c>
      <c r="D71" s="130">
        <f t="shared" si="19"/>
        <v>9.2632046982974228E-4</v>
      </c>
      <c r="E71" s="80">
        <v>0</v>
      </c>
      <c r="F71" s="5">
        <v>0</v>
      </c>
      <c r="G71" s="94">
        <f t="shared" si="20"/>
        <v>0</v>
      </c>
      <c r="H71" s="79">
        <v>0</v>
      </c>
      <c r="I71" s="5">
        <v>0</v>
      </c>
      <c r="J71" s="153">
        <f t="shared" si="21"/>
        <v>0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 t="str">
        <f t="shared" ref="O71:P83" si="26">IF(OR(E71&lt;&gt;0)*(H71&lt;&gt;0),E71/H71*100," ")</f>
        <v xml:space="preserve"> </v>
      </c>
      <c r="P71" s="197" t="str">
        <f t="shared" ref="P71:P80" si="27">IF(OR(F71&lt;&gt;0)*(I71&lt;&gt;0),F71/I71*100," ")</f>
        <v xml:space="preserve"> 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73</v>
      </c>
      <c r="B72" s="79">
        <v>0</v>
      </c>
      <c r="C72" s="5">
        <v>0</v>
      </c>
      <c r="D72" s="130">
        <f t="shared" si="19"/>
        <v>0</v>
      </c>
      <c r="E72" s="80">
        <v>1</v>
      </c>
      <c r="F72" s="5">
        <v>31</v>
      </c>
      <c r="G72" s="94">
        <f t="shared" si="20"/>
        <v>1.470560330923512E-2</v>
      </c>
      <c r="H72" s="79">
        <v>3</v>
      </c>
      <c r="I72" s="5">
        <v>16</v>
      </c>
      <c r="J72" s="153">
        <f t="shared" si="21"/>
        <v>7.7233123355779218E-3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>
        <f t="shared" si="26"/>
        <v>33.333333333333329</v>
      </c>
      <c r="P72" s="197">
        <f t="shared" si="27"/>
        <v>193.75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91</v>
      </c>
      <c r="B73" s="79">
        <v>0</v>
      </c>
      <c r="C73" s="5">
        <v>0</v>
      </c>
      <c r="D73" s="130">
        <f t="shared" si="19"/>
        <v>0</v>
      </c>
      <c r="E73" s="80">
        <v>0</v>
      </c>
      <c r="F73" s="5">
        <v>0</v>
      </c>
      <c r="G73" s="94">
        <f t="shared" si="20"/>
        <v>0</v>
      </c>
      <c r="H73" s="79">
        <v>1</v>
      </c>
      <c r="I73" s="5">
        <v>6</v>
      </c>
      <c r="J73" s="153">
        <f t="shared" si="21"/>
        <v>2.8962421258417201E-3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 t="str">
        <f t="shared" si="26"/>
        <v xml:space="preserve"> </v>
      </c>
      <c r="P73" s="197" t="str">
        <f t="shared" si="27"/>
        <v xml:space="preserve"> 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95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10</v>
      </c>
      <c r="J74" s="153">
        <f t="shared" si="21"/>
        <v>4.8270702097361999E-3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97</v>
      </c>
      <c r="B75" s="79">
        <v>0</v>
      </c>
      <c r="C75" s="5">
        <v>0</v>
      </c>
      <c r="D75" s="130">
        <f t="shared" si="19"/>
        <v>0</v>
      </c>
      <c r="E75" s="80">
        <v>2</v>
      </c>
      <c r="F75" s="5">
        <v>6</v>
      </c>
      <c r="G75" s="94">
        <f t="shared" si="20"/>
        <v>2.8462458017874423E-3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98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0</v>
      </c>
      <c r="I76" s="5">
        <v>0</v>
      </c>
      <c r="J76" s="153">
        <f t="shared" si="21"/>
        <v>0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100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0</v>
      </c>
      <c r="G77" s="94">
        <f t="shared" si="20"/>
        <v>0</v>
      </c>
      <c r="H77" s="79">
        <v>0</v>
      </c>
      <c r="I77" s="5">
        <v>0</v>
      </c>
      <c r="J77" s="153">
        <f t="shared" si="21"/>
        <v>0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80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1</v>
      </c>
      <c r="I78" s="135">
        <v>1</v>
      </c>
      <c r="J78" s="130">
        <f t="shared" si="21"/>
        <v>4.8270702097362011E-4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102</v>
      </c>
      <c r="B79" s="142">
        <v>0</v>
      </c>
      <c r="C79" s="4">
        <v>0</v>
      </c>
      <c r="D79" s="130">
        <f t="shared" si="19"/>
        <v>0</v>
      </c>
      <c r="E79" s="147">
        <v>0</v>
      </c>
      <c r="F79" s="4">
        <v>0</v>
      </c>
      <c r="G79" s="94">
        <f t="shared" ref="G79:G80" si="28">IF($F$83&lt;&gt;0,F79/$F$83*100,0)</f>
        <v>0</v>
      </c>
      <c r="H79" s="142">
        <v>2</v>
      </c>
      <c r="I79" s="4">
        <v>14</v>
      </c>
      <c r="J79" s="130">
        <f t="shared" ref="J79:J80" si="29">IF($I$83&lt;&gt;0,I79/$I$83*100,0)</f>
        <v>6.7578982936306806E-3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81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0</v>
      </c>
      <c r="I80" s="138">
        <v>0</v>
      </c>
      <c r="J80" s="145">
        <f t="shared" si="29"/>
        <v>0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SUM(B6:B80)-B10</f>
        <v>31871</v>
      </c>
      <c r="C81" s="139">
        <f>SUM(C6:C80)-C10</f>
        <v>199031</v>
      </c>
      <c r="D81" s="169">
        <f t="shared" si="19"/>
        <v>92.183244715341715</v>
      </c>
      <c r="E81" s="150">
        <f>SUM(E6:E80)-E10</f>
        <v>30186</v>
      </c>
      <c r="F81" s="139">
        <f>SUM(F6:F80)-F10</f>
        <v>194844</v>
      </c>
      <c r="G81" s="170">
        <f>IF($F$83&lt;&gt;0,F81/$F$83*100,0)</f>
        <v>92.428986167245412</v>
      </c>
      <c r="H81" s="144">
        <f>SUM(H6:H80)-H10</f>
        <v>30062</v>
      </c>
      <c r="I81" s="139">
        <f>SUM(I6:I80)-I10</f>
        <v>192021</v>
      </c>
      <c r="J81" s="171">
        <f>IF($I$83&lt;&gt;0,I81/$I$83*100,0)</f>
        <v>92.689884874375494</v>
      </c>
      <c r="K81" s="155">
        <f t="shared" si="22"/>
        <v>105.58205790763931</v>
      </c>
      <c r="L81" s="140">
        <f t="shared" si="22"/>
        <v>102.14889860606434</v>
      </c>
      <c r="M81" s="154">
        <f t="shared" si="24"/>
        <v>106.01756370168319</v>
      </c>
      <c r="N81" s="156">
        <f t="shared" si="24"/>
        <v>103.65064237765662</v>
      </c>
      <c r="O81" s="155">
        <f t="shared" si="26"/>
        <v>100.41248087286274</v>
      </c>
      <c r="P81" s="140">
        <f t="shared" si="26"/>
        <v>101.47015170215758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B10</f>
        <v>3721</v>
      </c>
      <c r="C82" s="173">
        <f>C10</f>
        <v>16877</v>
      </c>
      <c r="D82" s="174">
        <f t="shared" si="19"/>
        <v>7.8167552846582806</v>
      </c>
      <c r="E82" s="151">
        <f>E10</f>
        <v>3265</v>
      </c>
      <c r="F82" s="113">
        <f>F10</f>
        <v>15960</v>
      </c>
      <c r="G82" s="175">
        <f>IF($F$83&lt;&gt;0,F82/$F$83*100,0)</f>
        <v>7.5710138327545975</v>
      </c>
      <c r="H82" s="172">
        <f>H10</f>
        <v>3143</v>
      </c>
      <c r="I82" s="173">
        <f>I10</f>
        <v>15144</v>
      </c>
      <c r="J82" s="176">
        <f>IF($I$83&lt;&gt;0,I82/$I$83*100,0)</f>
        <v>7.3101151256245025</v>
      </c>
      <c r="K82" s="97">
        <f t="shared" si="22"/>
        <v>113.96630934150076</v>
      </c>
      <c r="L82" s="98">
        <f t="shared" si="22"/>
        <v>105.74561403508771</v>
      </c>
      <c r="M82" s="99">
        <f t="shared" si="24"/>
        <v>118.39007317849189</v>
      </c>
      <c r="N82" s="121">
        <f t="shared" si="24"/>
        <v>111.44347596407817</v>
      </c>
      <c r="O82" s="97">
        <f t="shared" si="26"/>
        <v>103.88164174355711</v>
      </c>
      <c r="P82" s="98">
        <f t="shared" si="26"/>
        <v>105.38827258320127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35592</v>
      </c>
      <c r="C83" s="160">
        <f>C81+C82</f>
        <v>215908</v>
      </c>
      <c r="D83" s="161">
        <f>D81+D82</f>
        <v>100</v>
      </c>
      <c r="E83" s="162">
        <f>SUM(E81:E82)</f>
        <v>33451</v>
      </c>
      <c r="F83" s="160">
        <f>SUM(F81:F82)</f>
        <v>210804</v>
      </c>
      <c r="G83" s="163">
        <f>G81+G82</f>
        <v>100.00000000000001</v>
      </c>
      <c r="H83" s="159">
        <f>SUM(H81:H82)</f>
        <v>33205</v>
      </c>
      <c r="I83" s="160">
        <f>SUM(I81:I82)</f>
        <v>207165</v>
      </c>
      <c r="J83" s="161">
        <f>J81+J82</f>
        <v>100</v>
      </c>
      <c r="K83" s="165">
        <f t="shared" si="22"/>
        <v>106.40040656482617</v>
      </c>
      <c r="L83" s="166">
        <f t="shared" si="22"/>
        <v>102.42120642872052</v>
      </c>
      <c r="M83" s="167">
        <f t="shared" si="24"/>
        <v>107.18867640415598</v>
      </c>
      <c r="N83" s="164">
        <f t="shared" si="24"/>
        <v>104.22030748437237</v>
      </c>
      <c r="O83" s="165">
        <f t="shared" si="26"/>
        <v>100.74085228128294</v>
      </c>
      <c r="P83" s="166">
        <f t="shared" si="26"/>
        <v>101.75657084932301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34D70-8565-4025-ADB0-231A7A6942B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222be194-551f-45fb-b3b7-e68d1d89e47e"/>
  </ds:schemaRefs>
</ds:datastoreItem>
</file>

<file path=customXml/itemProps2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2026-08-06T13:27:23Z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