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-Malinska-3\Documents\STATISTIKA\"/>
    </mc:Choice>
  </mc:AlternateContent>
  <xr:revisionPtr revIDLastSave="0" documentId="13_ncr:1_{BCDA742E-4881-41F2-B02D-E40F09F3F4F8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 " sheetId="2" r:id="rId1"/>
    <sheet name="Po kapacitetima" sheetId="3" r:id="rId2"/>
    <sheet name="Po zemljama" sheetId="5" r:id="rId3"/>
  </sheets>
  <externalReferences>
    <externalReference r:id="rId4"/>
  </externalReferences>
  <definedNames>
    <definedName name="rng_troskovi20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7" i="5" l="1"/>
  <c r="K77" i="5"/>
  <c r="K76" i="5"/>
  <c r="J77" i="5"/>
  <c r="I81" i="5" l="1"/>
  <c r="I82" i="5"/>
  <c r="H82" i="5"/>
  <c r="H81" i="5"/>
  <c r="F81" i="5"/>
  <c r="F82" i="5"/>
  <c r="E82" i="5"/>
  <c r="E81" i="5"/>
  <c r="C81" i="5"/>
  <c r="C82" i="5"/>
  <c r="B82" i="5"/>
  <c r="B81" i="5"/>
  <c r="I12" i="3"/>
  <c r="C30" i="3"/>
  <c r="D30" i="3"/>
  <c r="C31" i="3"/>
  <c r="D31" i="3"/>
  <c r="C32" i="3"/>
  <c r="D32" i="3"/>
  <c r="G30" i="3"/>
  <c r="H30" i="3"/>
  <c r="G31" i="3"/>
  <c r="H31" i="3"/>
  <c r="G32" i="3"/>
  <c r="H32" i="3"/>
  <c r="D39" i="3"/>
  <c r="E38" i="3"/>
  <c r="I37" i="3"/>
  <c r="H39" i="3"/>
  <c r="I36" i="3"/>
  <c r="E83" i="5" l="1"/>
  <c r="O82" i="5"/>
  <c r="M82" i="5"/>
  <c r="D27" i="3"/>
  <c r="H15" i="3"/>
  <c r="E26" i="3"/>
  <c r="M12" i="3"/>
  <c r="P12" i="3"/>
  <c r="O12" i="3"/>
  <c r="N12" i="3"/>
  <c r="L26" i="3"/>
  <c r="I83" i="5" l="1"/>
  <c r="J81" i="5" s="1"/>
  <c r="N82" i="5"/>
  <c r="P82" i="5"/>
  <c r="C83" i="5"/>
  <c r="D82" i="5" s="1"/>
  <c r="B83" i="5"/>
  <c r="K83" i="5" s="1"/>
  <c r="H83" i="5"/>
  <c r="O83" i="5" s="1"/>
  <c r="P81" i="5"/>
  <c r="F83" i="5"/>
  <c r="N81" i="5"/>
  <c r="K82" i="5"/>
  <c r="O81" i="5"/>
  <c r="L82" i="5"/>
  <c r="K81" i="5"/>
  <c r="L81" i="5"/>
  <c r="M81" i="5"/>
  <c r="I14" i="3"/>
  <c r="E14" i="3"/>
  <c r="E12" i="3"/>
  <c r="E18" i="3"/>
  <c r="E20" i="3"/>
  <c r="I20" i="3"/>
  <c r="I18" i="3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8" i="5"/>
  <c r="K79" i="5"/>
  <c r="K80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8" i="5"/>
  <c r="M79" i="5"/>
  <c r="M15" i="5"/>
  <c r="O24" i="3"/>
  <c r="N24" i="3"/>
  <c r="M24" i="3"/>
  <c r="L15" i="3"/>
  <c r="L14" i="3"/>
  <c r="L13" i="3"/>
  <c r="E37" i="3"/>
  <c r="E25" i="3"/>
  <c r="G27" i="3"/>
  <c r="J82" i="5" l="1"/>
  <c r="J83" i="5" s="1"/>
  <c r="D81" i="5"/>
  <c r="D83" i="5" s="1"/>
  <c r="N83" i="5"/>
  <c r="M83" i="5"/>
  <c r="P83" i="5"/>
  <c r="G82" i="5"/>
  <c r="G81" i="5"/>
  <c r="L83" i="5"/>
  <c r="K6" i="5"/>
  <c r="L6" i="5"/>
  <c r="M6" i="5"/>
  <c r="N6" i="5"/>
  <c r="O6" i="5"/>
  <c r="P6" i="5"/>
  <c r="Q6" i="5"/>
  <c r="M7" i="5"/>
  <c r="N7" i="5"/>
  <c r="Q7" i="5"/>
  <c r="G83" i="5" l="1"/>
  <c r="J6" i="5" l="1"/>
  <c r="J7" i="5"/>
  <c r="I25" i="3"/>
  <c r="G6" i="5" l="1"/>
  <c r="G7" i="5"/>
  <c r="E6" i="3"/>
  <c r="Q14" i="5" l="1"/>
  <c r="Q13" i="5"/>
  <c r="Q12" i="5"/>
  <c r="Q11" i="5"/>
  <c r="Q10" i="5"/>
  <c r="Q9" i="5"/>
  <c r="Q8" i="5"/>
  <c r="Q5" i="5"/>
  <c r="D6" i="5" l="1"/>
  <c r="D7" i="5"/>
  <c r="R6" i="5" s="1"/>
  <c r="D19" i="5"/>
  <c r="D11" i="5" l="1"/>
  <c r="D14" i="5"/>
  <c r="D8" i="5"/>
  <c r="R7" i="5" s="1"/>
  <c r="M80" i="5"/>
  <c r="J79" i="5"/>
  <c r="J80" i="5"/>
  <c r="D80" i="5"/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8" i="5"/>
  <c r="D78" i="5"/>
  <c r="D9" i="5"/>
  <c r="D10" i="5"/>
  <c r="D12" i="5"/>
  <c r="D13" i="5"/>
  <c r="D15" i="5"/>
  <c r="D16" i="5"/>
  <c r="D17" i="5"/>
  <c r="D18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7" i="5"/>
  <c r="D76" i="5"/>
  <c r="D75" i="5"/>
  <c r="G21" i="3" l="1"/>
  <c r="E19" i="3"/>
  <c r="G39" i="5" l="1"/>
  <c r="G8" i="5"/>
  <c r="G38" i="5"/>
  <c r="G73" i="5"/>
  <c r="G41" i="5"/>
  <c r="G11" i="5"/>
  <c r="G75" i="5"/>
  <c r="G32" i="5"/>
  <c r="G15" i="5"/>
  <c r="G31" i="5"/>
  <c r="G69" i="5"/>
  <c r="G37" i="5"/>
  <c r="G67" i="5"/>
  <c r="G78" i="5"/>
  <c r="G34" i="5"/>
  <c r="G76" i="5"/>
  <c r="G14" i="5"/>
  <c r="G71" i="5"/>
  <c r="G74" i="5"/>
  <c r="G57" i="5"/>
  <c r="G25" i="5"/>
  <c r="G43" i="5"/>
  <c r="G58" i="5"/>
  <c r="G22" i="5"/>
  <c r="G64" i="5"/>
  <c r="G63" i="5"/>
  <c r="G66" i="5"/>
  <c r="G53" i="5"/>
  <c r="G21" i="5"/>
  <c r="G35" i="5"/>
  <c r="G54" i="5"/>
  <c r="G17" i="5"/>
  <c r="G48" i="5"/>
  <c r="G60" i="5"/>
  <c r="G44" i="5"/>
  <c r="G28" i="5"/>
  <c r="G9" i="5"/>
  <c r="G23" i="5"/>
  <c r="G49" i="5"/>
  <c r="G59" i="5"/>
  <c r="G27" i="5"/>
  <c r="G70" i="5"/>
  <c r="G50" i="5"/>
  <c r="G30" i="5"/>
  <c r="G12" i="5"/>
  <c r="G72" i="5"/>
  <c r="G56" i="5"/>
  <c r="G40" i="5"/>
  <c r="G24" i="5"/>
  <c r="G80" i="5"/>
  <c r="G79" i="5"/>
  <c r="G19" i="5"/>
  <c r="G55" i="5"/>
  <c r="G46" i="5"/>
  <c r="G65" i="5"/>
  <c r="G33" i="5"/>
  <c r="G16" i="5"/>
  <c r="G47" i="5"/>
  <c r="G13" i="5"/>
  <c r="G77" i="5"/>
  <c r="G61" i="5"/>
  <c r="G45" i="5"/>
  <c r="G29" i="5"/>
  <c r="G10" i="5"/>
  <c r="G51" i="5"/>
  <c r="G18" i="5"/>
  <c r="G62" i="5"/>
  <c r="G42" i="5"/>
  <c r="G26" i="5"/>
  <c r="G68" i="5"/>
  <c r="G52" i="5"/>
  <c r="G36" i="5"/>
  <c r="G20" i="5"/>
  <c r="N8" i="5"/>
  <c r="N9" i="5"/>
  <c r="N10" i="5"/>
  <c r="N11" i="5"/>
  <c r="N12" i="5"/>
  <c r="N13" i="5"/>
  <c r="N14" i="5"/>
  <c r="N15" i="5"/>
  <c r="M8" i="5"/>
  <c r="M9" i="5"/>
  <c r="M10" i="5"/>
  <c r="M11" i="5"/>
  <c r="M12" i="5"/>
  <c r="M13" i="5"/>
  <c r="M14" i="5"/>
  <c r="R5" i="5"/>
  <c r="R8" i="5"/>
  <c r="R9" i="5"/>
  <c r="R10" i="5"/>
  <c r="R11" i="5"/>
  <c r="R12" i="5"/>
  <c r="R13" i="5"/>
  <c r="R14" i="5"/>
  <c r="I38" i="3" l="1"/>
  <c r="I40" i="3" l="1"/>
  <c r="I39" i="3"/>
  <c r="E36" i="3"/>
  <c r="E40" i="3" s="1"/>
  <c r="H40" i="3" l="1"/>
  <c r="G40" i="3"/>
  <c r="D40" i="3"/>
  <c r="C40" i="3"/>
  <c r="G39" i="3"/>
  <c r="C39" i="3"/>
  <c r="G41" i="3"/>
  <c r="H44" i="3"/>
  <c r="G44" i="3"/>
  <c r="C44" i="3"/>
  <c r="H43" i="3"/>
  <c r="G43" i="3"/>
  <c r="D43" i="3"/>
  <c r="C43" i="3"/>
  <c r="D42" i="3"/>
  <c r="C42" i="3"/>
  <c r="H28" i="3"/>
  <c r="G28" i="3"/>
  <c r="D28" i="3"/>
  <c r="C28" i="3"/>
  <c r="H27" i="3"/>
  <c r="C27" i="3"/>
  <c r="I26" i="3"/>
  <c r="N25" i="3"/>
  <c r="P14" i="3"/>
  <c r="I24" i="3"/>
  <c r="E24" i="3"/>
  <c r="H22" i="3"/>
  <c r="G22" i="3"/>
  <c r="D22" i="3"/>
  <c r="C22" i="3"/>
  <c r="H21" i="3"/>
  <c r="D21" i="3"/>
  <c r="C21" i="3"/>
  <c r="O26" i="3"/>
  <c r="O15" i="3"/>
  <c r="I19" i="3"/>
  <c r="N26" i="3" s="1"/>
  <c r="O14" i="3"/>
  <c r="M26" i="3"/>
  <c r="H16" i="3"/>
  <c r="G16" i="3"/>
  <c r="C16" i="3"/>
  <c r="G15" i="3"/>
  <c r="D15" i="3"/>
  <c r="C15" i="3"/>
  <c r="O27" i="3"/>
  <c r="I13" i="3"/>
  <c r="N27" i="3" s="1"/>
  <c r="E13" i="3"/>
  <c r="N14" i="3" s="1"/>
  <c r="N13" i="3"/>
  <c r="H10" i="3"/>
  <c r="G10" i="3"/>
  <c r="D10" i="3"/>
  <c r="C10" i="3"/>
  <c r="H9" i="3"/>
  <c r="G9" i="3"/>
  <c r="D9" i="3"/>
  <c r="C9" i="3"/>
  <c r="I8" i="3"/>
  <c r="E8" i="3"/>
  <c r="I7" i="3"/>
  <c r="N28" i="3" s="1"/>
  <c r="E7" i="3"/>
  <c r="M14" i="3" s="1"/>
  <c r="I6" i="3"/>
  <c r="H42" i="3" l="1"/>
  <c r="H46" i="3" s="1"/>
  <c r="I30" i="3"/>
  <c r="G35" i="3" s="1"/>
  <c r="M28" i="3"/>
  <c r="O28" i="3"/>
  <c r="M15" i="3"/>
  <c r="P15" i="3"/>
  <c r="N15" i="3"/>
  <c r="E42" i="3"/>
  <c r="I28" i="3"/>
  <c r="I27" i="3"/>
  <c r="O25" i="3"/>
  <c r="G29" i="3"/>
  <c r="M25" i="3"/>
  <c r="C29" i="3"/>
  <c r="P13" i="3"/>
  <c r="D23" i="3"/>
  <c r="O13" i="3"/>
  <c r="G17" i="3"/>
  <c r="M27" i="3"/>
  <c r="D11" i="3"/>
  <c r="M13" i="3"/>
  <c r="E16" i="3"/>
  <c r="G34" i="3"/>
  <c r="I9" i="3"/>
  <c r="G33" i="3"/>
  <c r="E21" i="3"/>
  <c r="I31" i="3"/>
  <c r="I21" i="3"/>
  <c r="H29" i="3"/>
  <c r="E9" i="3"/>
  <c r="I32" i="3"/>
  <c r="E31" i="3"/>
  <c r="H17" i="3"/>
  <c r="C34" i="3"/>
  <c r="H41" i="3"/>
  <c r="I41" i="3" s="1"/>
  <c r="H34" i="3"/>
  <c r="C46" i="3"/>
  <c r="C45" i="3"/>
  <c r="E43" i="3"/>
  <c r="F37" i="3" s="1"/>
  <c r="D45" i="3"/>
  <c r="I43" i="3"/>
  <c r="J13" i="3" s="1"/>
  <c r="I44" i="3"/>
  <c r="E32" i="3"/>
  <c r="C41" i="3"/>
  <c r="I10" i="3"/>
  <c r="G11" i="3"/>
  <c r="I15" i="3"/>
  <c r="D17" i="3"/>
  <c r="I22" i="3"/>
  <c r="G23" i="3"/>
  <c r="D29" i="3"/>
  <c r="D41" i="3"/>
  <c r="C17" i="3"/>
  <c r="E28" i="3"/>
  <c r="E30" i="3"/>
  <c r="D35" i="3" s="1"/>
  <c r="C11" i="3"/>
  <c r="H11" i="3"/>
  <c r="E15" i="3"/>
  <c r="E22" i="3"/>
  <c r="C23" i="3"/>
  <c r="H23" i="3"/>
  <c r="E27" i="3"/>
  <c r="C33" i="3"/>
  <c r="H33" i="3"/>
  <c r="E39" i="3"/>
  <c r="G42" i="3"/>
  <c r="E10" i="3"/>
  <c r="I16" i="3"/>
  <c r="D33" i="3"/>
  <c r="H45" i="3" l="1"/>
  <c r="H35" i="3"/>
  <c r="I35" i="3" s="1"/>
  <c r="I29" i="3"/>
  <c r="J14" i="3"/>
  <c r="J8" i="3"/>
  <c r="E41" i="3"/>
  <c r="F6" i="3"/>
  <c r="E23" i="3"/>
  <c r="I17" i="3"/>
  <c r="E29" i="3"/>
  <c r="E11" i="3"/>
  <c r="J26" i="3"/>
  <c r="J38" i="3"/>
  <c r="F12" i="3"/>
  <c r="D47" i="3"/>
  <c r="F36" i="3"/>
  <c r="F18" i="3"/>
  <c r="F7" i="3"/>
  <c r="E17" i="3"/>
  <c r="F24" i="3"/>
  <c r="J7" i="3"/>
  <c r="C47" i="3"/>
  <c r="E34" i="3"/>
  <c r="E33" i="3"/>
  <c r="I23" i="3"/>
  <c r="F13" i="3"/>
  <c r="J19" i="3"/>
  <c r="J25" i="3"/>
  <c r="J37" i="3"/>
  <c r="F25" i="3"/>
  <c r="C35" i="3"/>
  <c r="E35" i="3" s="1"/>
  <c r="I33" i="3"/>
  <c r="I34" i="3"/>
  <c r="F19" i="3"/>
  <c r="J20" i="3"/>
  <c r="G46" i="3"/>
  <c r="G45" i="3"/>
  <c r="I42" i="3"/>
  <c r="G47" i="3" s="1"/>
  <c r="I11" i="3"/>
  <c r="E45" i="3"/>
  <c r="J31" i="3" l="1"/>
  <c r="F31" i="3"/>
  <c r="F43" i="3" s="1"/>
  <c r="E47" i="3"/>
  <c r="F42" i="3"/>
  <c r="J43" i="3"/>
  <c r="F30" i="3"/>
  <c r="J32" i="3"/>
  <c r="J44" i="3" s="1"/>
  <c r="I45" i="3"/>
  <c r="I46" i="3"/>
  <c r="J6" i="3"/>
  <c r="M37" i="3" s="1"/>
  <c r="J18" i="3"/>
  <c r="M39" i="3" s="1"/>
  <c r="J12" i="3"/>
  <c r="M38" i="3" s="1"/>
  <c r="J24" i="3"/>
  <c r="M40" i="3" s="1"/>
  <c r="J36" i="3"/>
  <c r="M41" i="3" s="1"/>
  <c r="H47" i="3"/>
  <c r="I47" i="3" s="1"/>
  <c r="J42" i="3" l="1"/>
  <c r="J30" i="3"/>
  <c r="D44" i="3" l="1"/>
  <c r="D16" i="3"/>
  <c r="D34" i="3" l="1"/>
  <c r="D46" i="3"/>
  <c r="E44" i="3"/>
  <c r="E46" i="3" l="1"/>
  <c r="F20" i="3"/>
  <c r="F14" i="3"/>
  <c r="F26" i="3"/>
  <c r="F8" i="3"/>
  <c r="F38" i="3"/>
  <c r="F32" i="3" l="1"/>
  <c r="F44" i="3" s="1"/>
</calcChain>
</file>

<file path=xl/sharedStrings.xml><?xml version="1.0" encoding="utf-8"?>
<sst xmlns="http://schemas.openxmlformats.org/spreadsheetml/2006/main" count="167" uniqueCount="110">
  <si>
    <t>Izvještaj sastavila: Eva Kraljić</t>
  </si>
  <si>
    <t>VRSTA SMJEŠTAJA</t>
  </si>
  <si>
    <t>DOLASCI</t>
  </si>
  <si>
    <t>NOĆENJA</t>
  </si>
  <si>
    <t>DOMAĆI</t>
  </si>
  <si>
    <t>STRANI</t>
  </si>
  <si>
    <t>UKUPNO</t>
  </si>
  <si>
    <t>%</t>
  </si>
  <si>
    <t>HOTELI</t>
  </si>
  <si>
    <t>OBJEKTI U DOMAĆINSTVU</t>
  </si>
  <si>
    <t>OSTALI UGOSTITELJSKI OBJEKTI ZA SMJEŠTAJ</t>
  </si>
  <si>
    <t>KAMPOVI</t>
  </si>
  <si>
    <t>KOMERCIJALNI UKUPNO</t>
  </si>
  <si>
    <t>NEKOMERCIJALNI SMJEŠTAJ</t>
  </si>
  <si>
    <t>dolasci</t>
  </si>
  <si>
    <t>noćenja</t>
  </si>
  <si>
    <t xml:space="preserve"> % noćenja</t>
  </si>
  <si>
    <t>Sveukupno</t>
  </si>
  <si>
    <t xml:space="preserve">SVEUKUPNO </t>
  </si>
  <si>
    <t>KOMERCIJALNI PROMET</t>
  </si>
  <si>
    <t>SVEUKUPNI PROMET</t>
  </si>
  <si>
    <t>NEKOMERCIALNI SMJEŠTAJ</t>
  </si>
  <si>
    <t>DRŽAVA</t>
  </si>
  <si>
    <t>2023.</t>
  </si>
  <si>
    <t>Ukupno strani</t>
  </si>
  <si>
    <t>Ukupno domaći</t>
  </si>
  <si>
    <t>2024.</t>
  </si>
  <si>
    <t>INDEKS 24/23</t>
  </si>
  <si>
    <t>KAMP</t>
  </si>
  <si>
    <t>2025.</t>
  </si>
  <si>
    <t>INDEKS 25/24</t>
  </si>
  <si>
    <t>INDEKS 25/23</t>
  </si>
  <si>
    <t>Njemačka</t>
  </si>
  <si>
    <t>Austrija</t>
  </si>
  <si>
    <t>Mađarska</t>
  </si>
  <si>
    <t>Slovenija</t>
  </si>
  <si>
    <t>Hrvatska</t>
  </si>
  <si>
    <t>Italija</t>
  </si>
  <si>
    <t>Slovačka</t>
  </si>
  <si>
    <t>Poljska</t>
  </si>
  <si>
    <t>Češka</t>
  </si>
  <si>
    <t>Ukrajina</t>
  </si>
  <si>
    <t>Srbija</t>
  </si>
  <si>
    <t>Švicarska</t>
  </si>
  <si>
    <t>Nizozemska</t>
  </si>
  <si>
    <t>Belgija</t>
  </si>
  <si>
    <t>Rumunjska</t>
  </si>
  <si>
    <t>Bosna i Hercegovina</t>
  </si>
  <si>
    <t>Švedska</t>
  </si>
  <si>
    <t>Francuska</t>
  </si>
  <si>
    <t>Ujedinjena Kraljevina</t>
  </si>
  <si>
    <t>SAD</t>
  </si>
  <si>
    <t>Danska</t>
  </si>
  <si>
    <t>Ostale azijske zemlje</t>
  </si>
  <si>
    <t>Litva</t>
  </si>
  <si>
    <t>Rusija</t>
  </si>
  <si>
    <t>Makedonija</t>
  </si>
  <si>
    <t>Letonija</t>
  </si>
  <si>
    <t>Australija</t>
  </si>
  <si>
    <t>Španjolska</t>
  </si>
  <si>
    <t>Estonija</t>
  </si>
  <si>
    <t>Kanada</t>
  </si>
  <si>
    <t>Norveška</t>
  </si>
  <si>
    <t>Irska</t>
  </si>
  <si>
    <t>Ostale europske zemlje</t>
  </si>
  <si>
    <t>Ostale afričke zemlje</t>
  </si>
  <si>
    <t>Island</t>
  </si>
  <si>
    <t>Bjelorusija</t>
  </si>
  <si>
    <t>Portugal</t>
  </si>
  <si>
    <t>Bugarska</t>
  </si>
  <si>
    <t>Albanija</t>
  </si>
  <si>
    <t>Kazahstan</t>
  </si>
  <si>
    <t>Luksemburg</t>
  </si>
  <si>
    <t>Finska</t>
  </si>
  <si>
    <t>Kina</t>
  </si>
  <si>
    <t>Argentina</t>
  </si>
  <si>
    <t>Turska</t>
  </si>
  <si>
    <t>Grčka</t>
  </si>
  <si>
    <t>Ostale zemlje Južne i Srednje Amerike</t>
  </si>
  <si>
    <t>Indija</t>
  </si>
  <si>
    <t>Izrael</t>
  </si>
  <si>
    <t>Kosovo</t>
  </si>
  <si>
    <t>Brazil</t>
  </si>
  <si>
    <t>Crna Gora</t>
  </si>
  <si>
    <t>Japan</t>
  </si>
  <si>
    <t>Koreja, Republika</t>
  </si>
  <si>
    <t>Lihtenštajn</t>
  </si>
  <si>
    <t>Novi Zeland</t>
  </si>
  <si>
    <t>Tajland</t>
  </si>
  <si>
    <t>Južnoafrička Republika</t>
  </si>
  <si>
    <t>Malta</t>
  </si>
  <si>
    <t>Cipar</t>
  </si>
  <si>
    <t>Meksiko</t>
  </si>
  <si>
    <t>Maroko</t>
  </si>
  <si>
    <t>Indonezija</t>
  </si>
  <si>
    <t>Ujedinjeni Arapski Emirati</t>
  </si>
  <si>
    <t>Čile</t>
  </si>
  <si>
    <t>Hong Kong, Kina</t>
  </si>
  <si>
    <t>Jordan</t>
  </si>
  <si>
    <t>Tajvan, Kina</t>
  </si>
  <si>
    <t>Tunis</t>
  </si>
  <si>
    <t>Ostale zemlje Sjeverne Amerike</t>
  </si>
  <si>
    <t>Ostale zemlje Oceanije</t>
  </si>
  <si>
    <t>Katar</t>
  </si>
  <si>
    <t>Kuvajt</t>
  </si>
  <si>
    <t>Makao, Kina</t>
  </si>
  <si>
    <t>Oman</t>
  </si>
  <si>
    <t>TURISTIČKI PROMET PO ZEMLJAMA  I-XII/2025</t>
  </si>
  <si>
    <t>IZVJEŠTAJ PO KAPACITETIMA I-XII/2025</t>
  </si>
  <si>
    <t>Službena statistika TZO Malinska-Dubašnica,                                                                                                                                                                               po kapacitetima i zemljama, prema podacima                                                                                                                                                                                                iz sustava eVisitor na dan 6.1.2026.                                                                                                                                                                                                                                                                                                                                                                        siječanj-prosinac,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</si>
</sst>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n&quot;;\-#,##0\ &quot;kn&quot;"/>
    <numFmt numFmtId="42" formatCode="_-* #,##0\ &quot;kn&quot;_-;\-* #,##0\ &quot;kn&quot;_-;_-* &quot;-&quot;\ &quot;kn&quot;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\ _k_n"/>
  </numFmts>
  <fonts count="59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</font>
    <font>
      <sz val="10"/>
      <name val="Tahoma"/>
      <family val="2"/>
      <charset val="238"/>
    </font>
    <font>
      <sz val="10"/>
      <name val="Tahoma"/>
    </font>
  </fonts>
  <fills count="40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0" fontId="4" fillId="0" borderId="0" applyFill="0" applyBorder="0">
      <alignment wrapText="1"/>
    </xf>
    <xf numFmtId="0" fontId="6" fillId="2" borderId="0" applyNumberFormat="0" applyProtection="0">
      <alignment horizontal="left" wrapText="1" indent="4"/>
    </xf>
    <xf numFmtId="0" fontId="4" fillId="2" borderId="0" applyNumberFormat="0" applyProtection="0">
      <alignment horizontal="left" wrapText="1" indent="4"/>
    </xf>
    <xf numFmtId="0" fontId="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5" fontId="14" fillId="0" borderId="0" applyFont="0" applyFill="0" applyBorder="0" applyAlignment="0" applyProtection="0"/>
    <xf numFmtId="16" fontId="9" fillId="0" borderId="0" applyFont="0" applyFill="0" applyBorder="0" applyAlignment="0">
      <alignment horizontal="left"/>
    </xf>
    <xf numFmtId="0" fontId="8" fillId="5" borderId="0" applyNumberFormat="0" applyBorder="0" applyAlignment="0" applyProtection="0"/>
    <xf numFmtId="0" fontId="3" fillId="6" borderId="3" applyNumberFormat="0" applyAlignment="0" applyProtection="0"/>
    <xf numFmtId="0" fontId="14" fillId="3" borderId="4" applyNumberFormat="0" applyFont="0" applyFill="0" applyAlignment="0"/>
    <xf numFmtId="0" fontId="14" fillId="3" borderId="5" applyNumberFormat="0" applyFont="0" applyFill="0" applyAlignment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7" applyNumberFormat="0" applyAlignment="0" applyProtection="0"/>
    <xf numFmtId="0" fontId="22" fillId="11" borderId="8" applyNumberFormat="0" applyAlignment="0" applyProtection="0"/>
    <xf numFmtId="0" fontId="23" fillId="11" borderId="7" applyNumberFormat="0" applyAlignment="0" applyProtection="0"/>
    <xf numFmtId="0" fontId="24" fillId="0" borderId="9" applyNumberFormat="0" applyFill="0" applyAlignment="0" applyProtection="0"/>
    <xf numFmtId="0" fontId="25" fillId="12" borderId="10" applyNumberFormat="0" applyAlignment="0" applyProtection="0"/>
    <xf numFmtId="0" fontId="26" fillId="0" borderId="0" applyNumberFormat="0" applyFill="0" applyBorder="0" applyAlignment="0" applyProtection="0"/>
    <xf numFmtId="0" fontId="14" fillId="13" borderId="1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0" fillId="0" borderId="0"/>
    <xf numFmtId="0" fontId="57" fillId="0" borderId="0"/>
    <xf numFmtId="0" fontId="58" fillId="0" borderId="0"/>
  </cellStyleXfs>
  <cellXfs count="284">
    <xf numFmtId="0" fontId="0" fillId="0" borderId="0" xfId="0"/>
    <xf numFmtId="0" fontId="5" fillId="0" borderId="0" xfId="0" applyFont="1"/>
    <xf numFmtId="0" fontId="7" fillId="0" borderId="0" xfId="4"/>
    <xf numFmtId="0" fontId="13" fillId="0" borderId="0" xfId="0" applyFont="1"/>
    <xf numFmtId="0" fontId="0" fillId="0" borderId="30" xfId="0" applyBorder="1"/>
    <xf numFmtId="3" fontId="0" fillId="0" borderId="30" xfId="0" applyNumberFormat="1" applyBorder="1"/>
    <xf numFmtId="4" fontId="0" fillId="0" borderId="31" xfId="0" applyNumberFormat="1" applyBorder="1"/>
    <xf numFmtId="166" fontId="0" fillId="0" borderId="30" xfId="0" applyNumberFormat="1" applyBorder="1"/>
    <xf numFmtId="166" fontId="0" fillId="0" borderId="35" xfId="0" applyNumberFormat="1" applyBorder="1"/>
    <xf numFmtId="4" fontId="0" fillId="0" borderId="30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35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4" fontId="33" fillId="0" borderId="44" xfId="0" applyNumberFormat="1" applyFont="1" applyBorder="1" applyAlignment="1">
      <alignment horizontal="center" wrapText="1"/>
    </xf>
    <xf numFmtId="0" fontId="33" fillId="0" borderId="44" xfId="0" applyFont="1" applyBorder="1" applyAlignment="1">
      <alignment horizontal="center"/>
    </xf>
    <xf numFmtId="3" fontId="41" fillId="0" borderId="30" xfId="0" applyNumberFormat="1" applyFont="1" applyBorder="1"/>
    <xf numFmtId="4" fontId="41" fillId="0" borderId="31" xfId="0" applyNumberFormat="1" applyFont="1" applyBorder="1"/>
    <xf numFmtId="4" fontId="41" fillId="0" borderId="30" xfId="0" applyNumberFormat="1" applyFont="1" applyBorder="1"/>
    <xf numFmtId="4" fontId="41" fillId="0" borderId="35" xfId="0" applyNumberFormat="1" applyFont="1" applyBorder="1"/>
    <xf numFmtId="4" fontId="41" fillId="0" borderId="44" xfId="0" applyNumberFormat="1" applyFont="1" applyBorder="1"/>
    <xf numFmtId="3" fontId="33" fillId="37" borderId="25" xfId="0" applyNumberFormat="1" applyFont="1" applyFill="1" applyBorder="1"/>
    <xf numFmtId="4" fontId="33" fillId="37" borderId="26" xfId="0" applyNumberFormat="1" applyFont="1" applyFill="1" applyBorder="1"/>
    <xf numFmtId="0" fontId="33" fillId="37" borderId="47" xfId="0" applyFont="1" applyFill="1" applyBorder="1"/>
    <xf numFmtId="3" fontId="33" fillId="37" borderId="47" xfId="0" applyNumberFormat="1" applyFont="1" applyFill="1" applyBorder="1"/>
    <xf numFmtId="4" fontId="33" fillId="37" borderId="48" xfId="0" applyNumberFormat="1" applyFont="1" applyFill="1" applyBorder="1"/>
    <xf numFmtId="3" fontId="0" fillId="36" borderId="30" xfId="0" applyNumberFormat="1" applyFill="1" applyBorder="1"/>
    <xf numFmtId="4" fontId="0" fillId="36" borderId="31" xfId="0" applyNumberFormat="1" applyFill="1" applyBorder="1"/>
    <xf numFmtId="4" fontId="0" fillId="36" borderId="30" xfId="0" applyNumberFormat="1" applyFill="1" applyBorder="1"/>
    <xf numFmtId="4" fontId="0" fillId="36" borderId="35" xfId="0" applyNumberFormat="1" applyFill="1" applyBorder="1"/>
    <xf numFmtId="4" fontId="0" fillId="36" borderId="43" xfId="0" applyNumberFormat="1" applyFill="1" applyBorder="1"/>
    <xf numFmtId="4" fontId="0" fillId="36" borderId="44" xfId="0" applyNumberFormat="1" applyFill="1" applyBorder="1"/>
    <xf numFmtId="4" fontId="0" fillId="36" borderId="42" xfId="0" applyNumberFormat="1" applyFill="1" applyBorder="1"/>
    <xf numFmtId="4" fontId="0" fillId="38" borderId="31" xfId="0" applyNumberFormat="1" applyFill="1" applyBorder="1"/>
    <xf numFmtId="166" fontId="0" fillId="38" borderId="29" xfId="0" applyNumberFormat="1" applyFill="1" applyBorder="1"/>
    <xf numFmtId="166" fontId="0" fillId="38" borderId="31" xfId="0" applyNumberFormat="1" applyFill="1" applyBorder="1"/>
    <xf numFmtId="3" fontId="41" fillId="37" borderId="30" xfId="0" applyNumberFormat="1" applyFont="1" applyFill="1" applyBorder="1"/>
    <xf numFmtId="4" fontId="41" fillId="37" borderId="31" xfId="0" applyNumberFormat="1" applyFont="1" applyFill="1" applyBorder="1"/>
    <xf numFmtId="4" fontId="41" fillId="37" borderId="30" xfId="0" applyNumberFormat="1" applyFont="1" applyFill="1" applyBorder="1"/>
    <xf numFmtId="4" fontId="41" fillId="37" borderId="35" xfId="0" applyNumberFormat="1" applyFont="1" applyFill="1" applyBorder="1"/>
    <xf numFmtId="4" fontId="41" fillId="0" borderId="43" xfId="0" applyNumberFormat="1" applyFont="1" applyBorder="1"/>
    <xf numFmtId="4" fontId="41" fillId="0" borderId="42" xfId="0" applyNumberFormat="1" applyFont="1" applyBorder="1"/>
    <xf numFmtId="4" fontId="41" fillId="37" borderId="43" xfId="0" applyNumberFormat="1" applyFont="1" applyFill="1" applyBorder="1"/>
    <xf numFmtId="4" fontId="41" fillId="37" borderId="44" xfId="0" applyNumberFormat="1" applyFont="1" applyFill="1" applyBorder="1"/>
    <xf numFmtId="4" fontId="41" fillId="37" borderId="42" xfId="0" applyNumberFormat="1" applyFont="1" applyFill="1" applyBorder="1"/>
    <xf numFmtId="3" fontId="33" fillId="36" borderId="47" xfId="0" applyNumberFormat="1" applyFont="1" applyFill="1" applyBorder="1"/>
    <xf numFmtId="4" fontId="33" fillId="36" borderId="48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3" fillId="0" borderId="18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7" xfId="0" applyFont="1" applyBorder="1" applyAlignment="1">
      <alignment vertical="center"/>
    </xf>
    <xf numFmtId="4" fontId="33" fillId="37" borderId="28" xfId="0" applyNumberFormat="1" applyFont="1" applyFill="1" applyBorder="1"/>
    <xf numFmtId="4" fontId="0" fillId="0" borderId="34" xfId="0" applyNumberFormat="1" applyBorder="1"/>
    <xf numFmtId="4" fontId="0" fillId="0" borderId="41" xfId="0" applyNumberFormat="1" applyBorder="1"/>
    <xf numFmtId="4" fontId="33" fillId="37" borderId="45" xfId="0" applyNumberFormat="1" applyFont="1" applyFill="1" applyBorder="1"/>
    <xf numFmtId="4" fontId="0" fillId="0" borderId="37" xfId="0" applyNumberFormat="1" applyBorder="1"/>
    <xf numFmtId="4" fontId="41" fillId="37" borderId="34" xfId="0" applyNumberFormat="1" applyFont="1" applyFill="1" applyBorder="1"/>
    <xf numFmtId="3" fontId="33" fillId="36" borderId="46" xfId="0" applyNumberFormat="1" applyFont="1" applyFill="1" applyBorder="1"/>
    <xf numFmtId="3" fontId="0" fillId="36" borderId="35" xfId="0" applyNumberFormat="1" applyFill="1" applyBorder="1"/>
    <xf numFmtId="3" fontId="33" fillId="37" borderId="32" xfId="0" applyNumberFormat="1" applyFont="1" applyFill="1" applyBorder="1"/>
    <xf numFmtId="3" fontId="41" fillId="0" borderId="35" xfId="0" applyNumberFormat="1" applyFont="1" applyBorder="1"/>
    <xf numFmtId="3" fontId="41" fillId="37" borderId="35" xfId="0" applyNumberFormat="1" applyFont="1" applyFill="1" applyBorder="1"/>
    <xf numFmtId="3" fontId="33" fillId="37" borderId="46" xfId="0" applyNumberFormat="1" applyFont="1" applyFill="1" applyBorder="1"/>
    <xf numFmtId="3" fontId="0" fillId="0" borderId="35" xfId="0" applyNumberFormat="1" applyBorder="1"/>
    <xf numFmtId="3" fontId="0" fillId="0" borderId="29" xfId="0" applyNumberFormat="1" applyBorder="1"/>
    <xf numFmtId="0" fontId="3" fillId="0" borderId="0" xfId="0" applyFont="1"/>
    <xf numFmtId="4" fontId="5" fillId="0" borderId="0" xfId="0" applyNumberFormat="1" applyFont="1"/>
    <xf numFmtId="0" fontId="9" fillId="0" borderId="0" xfId="4" applyFont="1"/>
    <xf numFmtId="0" fontId="9" fillId="0" borderId="0" xfId="0" applyFont="1"/>
    <xf numFmtId="0" fontId="9" fillId="35" borderId="0" xfId="4" applyFont="1" applyFill="1"/>
    <xf numFmtId="0" fontId="9" fillId="35" borderId="0" xfId="0" applyFont="1" applyFill="1"/>
    <xf numFmtId="0" fontId="3" fillId="0" borderId="14" xfId="0" applyFont="1" applyBorder="1"/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3" fillId="0" borderId="0" xfId="0" applyFont="1"/>
    <xf numFmtId="3" fontId="3" fillId="0" borderId="0" xfId="0" applyNumberFormat="1" applyFont="1"/>
    <xf numFmtId="3" fontId="5" fillId="0" borderId="0" xfId="0" applyNumberFormat="1" applyFont="1"/>
    <xf numFmtId="4" fontId="0" fillId="35" borderId="31" xfId="0" applyNumberFormat="1" applyFill="1" applyBorder="1"/>
    <xf numFmtId="166" fontId="0" fillId="35" borderId="29" xfId="0" applyNumberFormat="1" applyFill="1" applyBorder="1"/>
    <xf numFmtId="166" fontId="0" fillId="35" borderId="31" xfId="0" applyNumberFormat="1" applyFill="1" applyBorder="1"/>
    <xf numFmtId="166" fontId="44" fillId="36" borderId="29" xfId="0" applyNumberFormat="1" applyFont="1" applyFill="1" applyBorder="1"/>
    <xf numFmtId="166" fontId="44" fillId="36" borderId="31" xfId="0" applyNumberFormat="1" applyFont="1" applyFill="1" applyBorder="1"/>
    <xf numFmtId="166" fontId="44" fillId="36" borderId="35" xfId="0" applyNumberFormat="1" applyFont="1" applyFill="1" applyBorder="1"/>
    <xf numFmtId="0" fontId="0" fillId="0" borderId="14" xfId="0" applyBorder="1"/>
    <xf numFmtId="4" fontId="0" fillId="0" borderId="0" xfId="0" applyNumberFormat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9" xfId="0" applyNumberFormat="1" applyBorder="1"/>
    <xf numFmtId="0" fontId="0" fillId="35" borderId="0" xfId="0" applyFill="1"/>
    <xf numFmtId="0" fontId="0" fillId="0" borderId="15" xfId="0" applyBorder="1"/>
    <xf numFmtId="3" fontId="0" fillId="38" borderId="35" xfId="0" applyNumberFormat="1" applyFill="1" applyBorder="1"/>
    <xf numFmtId="3" fontId="0" fillId="38" borderId="30" xfId="0" applyNumberFormat="1" applyFill="1" applyBorder="1"/>
    <xf numFmtId="3" fontId="0" fillId="39" borderId="30" xfId="0" applyNumberFormat="1" applyFill="1" applyBorder="1"/>
    <xf numFmtId="3" fontId="0" fillId="35" borderId="30" xfId="0" applyNumberFormat="1" applyFill="1" applyBorder="1"/>
    <xf numFmtId="3" fontId="0" fillId="38" borderId="29" xfId="0" applyNumberFormat="1" applyFill="1" applyBorder="1"/>
    <xf numFmtId="3" fontId="40" fillId="36" borderId="30" xfId="0" applyNumberFormat="1" applyFont="1" applyFill="1" applyBorder="1"/>
    <xf numFmtId="0" fontId="40" fillId="36" borderId="54" xfId="0" applyFont="1" applyFill="1" applyBorder="1"/>
    <xf numFmtId="0" fontId="40" fillId="36" borderId="62" xfId="0" applyFont="1" applyFill="1" applyBorder="1"/>
    <xf numFmtId="3" fontId="0" fillId="37" borderId="35" xfId="0" applyNumberFormat="1" applyFill="1" applyBorder="1"/>
    <xf numFmtId="3" fontId="0" fillId="37" borderId="30" xfId="0" applyNumberFormat="1" applyFill="1" applyBorder="1"/>
    <xf numFmtId="3" fontId="0" fillId="37" borderId="29" xfId="0" applyNumberFormat="1" applyFill="1" applyBorder="1"/>
    <xf numFmtId="4" fontId="0" fillId="37" borderId="31" xfId="0" applyNumberFormat="1" applyFill="1" applyBorder="1"/>
    <xf numFmtId="0" fontId="33" fillId="0" borderId="41" xfId="0" applyFont="1" applyBorder="1" applyAlignment="1">
      <alignment horizontal="center"/>
    </xf>
    <xf numFmtId="166" fontId="44" fillId="36" borderId="34" xfId="0" applyNumberFormat="1" applyFont="1" applyFill="1" applyBorder="1"/>
    <xf numFmtId="3" fontId="0" fillId="38" borderId="46" xfId="0" applyNumberFormat="1" applyFill="1" applyBorder="1"/>
    <xf numFmtId="3" fontId="0" fillId="38" borderId="47" xfId="0" applyNumberFormat="1" applyFill="1" applyBorder="1"/>
    <xf numFmtId="3" fontId="0" fillId="38" borderId="56" xfId="0" applyNumberFormat="1" applyFill="1" applyBorder="1"/>
    <xf numFmtId="4" fontId="0" fillId="38" borderId="48" xfId="0" applyNumberFormat="1" applyFill="1" applyBorder="1"/>
    <xf numFmtId="4" fontId="33" fillId="0" borderId="41" xfId="0" applyNumberFormat="1" applyFont="1" applyBorder="1" applyAlignment="1">
      <alignment horizontal="center" wrapText="1"/>
    </xf>
    <xf numFmtId="4" fontId="0" fillId="38" borderId="45" xfId="0" applyNumberFormat="1" applyFill="1" applyBorder="1"/>
    <xf numFmtId="4" fontId="0" fillId="38" borderId="34" xfId="0" applyNumberFormat="1" applyFill="1" applyBorder="1"/>
    <xf numFmtId="4" fontId="0" fillId="37" borderId="34" xfId="0" applyNumberFormat="1" applyFill="1" applyBorder="1"/>
    <xf numFmtId="4" fontId="0" fillId="35" borderId="34" xfId="0" applyNumberFormat="1" applyFill="1" applyBorder="1"/>
    <xf numFmtId="166" fontId="0" fillId="38" borderId="46" xfId="0" applyNumberFormat="1" applyFill="1" applyBorder="1"/>
    <xf numFmtId="166" fontId="0" fillId="38" borderId="56" xfId="0" applyNumberFormat="1" applyFill="1" applyBorder="1"/>
    <xf numFmtId="166" fontId="0" fillId="38" borderId="48" xfId="0" applyNumberFormat="1" applyFill="1" applyBorder="1"/>
    <xf numFmtId="0" fontId="47" fillId="0" borderId="0" xfId="0" applyFont="1" applyAlignment="1">
      <alignment horizontal="right"/>
    </xf>
    <xf numFmtId="3" fontId="46" fillId="35" borderId="30" xfId="0" applyNumberFormat="1" applyFont="1" applyFill="1" applyBorder="1"/>
    <xf numFmtId="0" fontId="45" fillId="35" borderId="0" xfId="0" applyFont="1" applyFill="1"/>
    <xf numFmtId="3" fontId="0" fillId="35" borderId="0" xfId="0" applyNumberFormat="1" applyFill="1"/>
    <xf numFmtId="0" fontId="0" fillId="0" borderId="39" xfId="0" applyBorder="1"/>
    <xf numFmtId="3" fontId="40" fillId="36" borderId="25" xfId="0" applyNumberFormat="1" applyFont="1" applyFill="1" applyBorder="1"/>
    <xf numFmtId="166" fontId="44" fillId="36" borderId="26" xfId="0" applyNumberFormat="1" applyFont="1" applyFill="1" applyBorder="1"/>
    <xf numFmtId="3" fontId="0" fillId="35" borderId="35" xfId="0" applyNumberFormat="1" applyFill="1" applyBorder="1"/>
    <xf numFmtId="0" fontId="0" fillId="0" borderId="35" xfId="0" applyBorder="1"/>
    <xf numFmtId="0" fontId="0" fillId="0" borderId="38" xfId="0" applyBorder="1"/>
    <xf numFmtId="3" fontId="40" fillId="36" borderId="32" xfId="0" applyNumberFormat="1" applyFont="1" applyFill="1" applyBorder="1"/>
    <xf numFmtId="4" fontId="0" fillId="35" borderId="37" xfId="0" applyNumberFormat="1" applyFill="1" applyBorder="1"/>
    <xf numFmtId="3" fontId="46" fillId="35" borderId="35" xfId="0" applyNumberFormat="1" applyFont="1" applyFill="1" applyBorder="1"/>
    <xf numFmtId="0" fontId="0" fillId="0" borderId="29" xfId="0" applyBorder="1"/>
    <xf numFmtId="0" fontId="0" fillId="0" borderId="55" xfId="0" applyBorder="1"/>
    <xf numFmtId="4" fontId="0" fillId="35" borderId="40" xfId="0" applyNumberFormat="1" applyFill="1" applyBorder="1"/>
    <xf numFmtId="3" fontId="40" fillId="36" borderId="24" xfId="0" applyNumberFormat="1" applyFont="1" applyFill="1" applyBorder="1"/>
    <xf numFmtId="3" fontId="40" fillId="36" borderId="29" xfId="0" applyNumberFormat="1" applyFont="1" applyFill="1" applyBorder="1"/>
    <xf numFmtId="4" fontId="0" fillId="37" borderId="45" xfId="0" applyNumberFormat="1" applyFill="1" applyBorder="1"/>
    <xf numFmtId="4" fontId="0" fillId="35" borderId="45" xfId="0" applyNumberFormat="1" applyFill="1" applyBorder="1"/>
    <xf numFmtId="166" fontId="44" fillId="36" borderId="32" xfId="0" applyNumberFormat="1" applyFont="1" applyFill="1" applyBorder="1"/>
    <xf numFmtId="166" fontId="44" fillId="36" borderId="24" xfId="0" applyNumberFormat="1" applyFont="1" applyFill="1" applyBorder="1"/>
    <xf numFmtId="166" fontId="44" fillId="36" borderId="28" xfId="0" applyNumberFormat="1" applyFont="1" applyFill="1" applyBorder="1"/>
    <xf numFmtId="3" fontId="0" fillId="0" borderId="39" xfId="0" applyNumberFormat="1" applyBorder="1"/>
    <xf numFmtId="3" fontId="48" fillId="0" borderId="30" xfId="0" applyNumberFormat="1" applyFont="1" applyBorder="1"/>
    <xf numFmtId="3" fontId="44" fillId="36" borderId="42" xfId="0" applyNumberFormat="1" applyFont="1" applyFill="1" applyBorder="1"/>
    <xf numFmtId="3" fontId="44" fillId="36" borderId="43" xfId="0" applyNumberFormat="1" applyFont="1" applyFill="1" applyBorder="1"/>
    <xf numFmtId="4" fontId="44" fillId="36" borderId="41" xfId="0" applyNumberFormat="1" applyFont="1" applyFill="1" applyBorder="1"/>
    <xf numFmtId="3" fontId="44" fillId="36" borderId="49" xfId="0" applyNumberFormat="1" applyFont="1" applyFill="1" applyBorder="1"/>
    <xf numFmtId="4" fontId="44" fillId="36" borderId="44" xfId="0" applyNumberFormat="1" applyFont="1" applyFill="1" applyBorder="1"/>
    <xf numFmtId="0" fontId="44" fillId="36" borderId="41" xfId="0" applyFont="1" applyFill="1" applyBorder="1"/>
    <xf numFmtId="0" fontId="44" fillId="36" borderId="49" xfId="0" applyFont="1" applyFill="1" applyBorder="1"/>
    <xf numFmtId="0" fontId="44" fillId="36" borderId="44" xfId="0" applyFont="1" applyFill="1" applyBorder="1"/>
    <xf numFmtId="0" fontId="44" fillId="36" borderId="42" xfId="0" applyFont="1" applyFill="1" applyBorder="1"/>
    <xf numFmtId="0" fontId="40" fillId="36" borderId="63" xfId="0" applyFont="1" applyFill="1" applyBorder="1"/>
    <xf numFmtId="4" fontId="44" fillId="36" borderId="28" xfId="0" applyNumberFormat="1" applyFont="1" applyFill="1" applyBorder="1"/>
    <xf numFmtId="4" fontId="44" fillId="36" borderId="26" xfId="0" applyNumberFormat="1" applyFont="1" applyFill="1" applyBorder="1"/>
    <xf numFmtId="4" fontId="49" fillId="36" borderId="28" xfId="0" applyNumberFormat="1" applyFont="1" applyFill="1" applyBorder="1"/>
    <xf numFmtId="3" fontId="44" fillId="36" borderId="35" xfId="0" applyNumberFormat="1" applyFont="1" applyFill="1" applyBorder="1"/>
    <xf numFmtId="3" fontId="44" fillId="36" borderId="30" xfId="0" applyNumberFormat="1" applyFont="1" applyFill="1" applyBorder="1"/>
    <xf numFmtId="4" fontId="44" fillId="36" borderId="34" xfId="0" applyNumberFormat="1" applyFont="1" applyFill="1" applyBorder="1"/>
    <xf numFmtId="4" fontId="44" fillId="36" borderId="31" xfId="0" applyNumberFormat="1" applyFont="1" applyFill="1" applyBorder="1"/>
    <xf numFmtId="4" fontId="49" fillId="36" borderId="34" xfId="0" applyNumberFormat="1" applyFont="1" applyFill="1" applyBorder="1"/>
    <xf numFmtId="0" fontId="0" fillId="0" borderId="64" xfId="0" applyBorder="1"/>
    <xf numFmtId="0" fontId="0" fillId="38" borderId="30" xfId="0" applyFill="1" applyBorder="1"/>
    <xf numFmtId="0" fontId="0" fillId="37" borderId="30" xfId="0" applyFill="1" applyBorder="1"/>
    <xf numFmtId="0" fontId="0" fillId="38" borderId="47" xfId="0" applyFill="1" applyBorder="1"/>
    <xf numFmtId="4" fontId="41" fillId="35" borderId="34" xfId="0" applyNumberFormat="1" applyFont="1" applyFill="1" applyBorder="1"/>
    <xf numFmtId="3" fontId="1" fillId="35" borderId="30" xfId="0" applyNumberFormat="1" applyFont="1" applyFill="1" applyBorder="1"/>
    <xf numFmtId="3" fontId="1" fillId="35" borderId="29" xfId="0" applyNumberFormat="1" applyFont="1" applyFill="1" applyBorder="1"/>
    <xf numFmtId="0" fontId="30" fillId="0" borderId="0" xfId="0" applyFont="1" applyAlignment="1">
      <alignment wrapText="1"/>
    </xf>
    <xf numFmtId="0" fontId="31" fillId="35" borderId="0" xfId="3" applyFont="1" applyFill="1" applyAlignment="1">
      <alignment wrapText="1"/>
    </xf>
    <xf numFmtId="0" fontId="31" fillId="35" borderId="0" xfId="3" applyFont="1" applyFill="1" applyAlignment="1">
      <alignment horizontal="center" vertical="center" wrapText="1"/>
    </xf>
    <xf numFmtId="0" fontId="31" fillId="35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166" fontId="0" fillId="38" borderId="24" xfId="0" applyNumberFormat="1" applyFill="1" applyBorder="1"/>
    <xf numFmtId="166" fontId="0" fillId="38" borderId="26" xfId="0" applyNumberFormat="1" applyFill="1" applyBorder="1"/>
    <xf numFmtId="166" fontId="0" fillId="35" borderId="49" xfId="0" applyNumberFormat="1" applyFill="1" applyBorder="1"/>
    <xf numFmtId="3" fontId="45" fillId="35" borderId="0" xfId="0" applyNumberFormat="1" applyFont="1" applyFill="1" applyAlignment="1">
      <alignment horizontal="center" vertical="center" wrapText="1"/>
    </xf>
    <xf numFmtId="166" fontId="0" fillId="35" borderId="56" xfId="0" applyNumberFormat="1" applyFill="1" applyBorder="1"/>
    <xf numFmtId="166" fontId="0" fillId="37" borderId="56" xfId="0" applyNumberFormat="1" applyFill="1" applyBorder="1"/>
    <xf numFmtId="166" fontId="0" fillId="37" borderId="48" xfId="0" applyNumberFormat="1" applyFill="1" applyBorder="1"/>
    <xf numFmtId="166" fontId="0" fillId="37" borderId="29" xfId="0" applyNumberFormat="1" applyFill="1" applyBorder="1"/>
    <xf numFmtId="166" fontId="0" fillId="35" borderId="48" xfId="0" applyNumberFormat="1" applyFill="1" applyBorder="1"/>
    <xf numFmtId="166" fontId="0" fillId="35" borderId="46" xfId="0" applyNumberFormat="1" applyFill="1" applyBorder="1"/>
    <xf numFmtId="0" fontId="45" fillId="35" borderId="0" xfId="0" applyFont="1" applyFill="1" applyAlignment="1">
      <alignment horizontal="center" vertical="center" wrapText="1"/>
    </xf>
    <xf numFmtId="0" fontId="45" fillId="35" borderId="0" xfId="0" applyFont="1" applyFill="1" applyAlignment="1">
      <alignment horizontal="left" vertical="center" wrapText="1"/>
    </xf>
    <xf numFmtId="3" fontId="41" fillId="35" borderId="0" xfId="0" applyNumberFormat="1" applyFont="1" applyFill="1" applyAlignment="1">
      <alignment horizontal="center" vertical="center" wrapText="1"/>
    </xf>
    <xf numFmtId="4" fontId="41" fillId="35" borderId="0" xfId="0" applyNumberFormat="1" applyFont="1" applyFill="1" applyAlignment="1">
      <alignment horizontal="center" vertical="center" wrapText="1"/>
    </xf>
    <xf numFmtId="166" fontId="41" fillId="35" borderId="0" xfId="0" applyNumberFormat="1" applyFont="1" applyFill="1" applyAlignment="1">
      <alignment horizontal="center" vertical="center" wrapText="1"/>
    </xf>
    <xf numFmtId="3" fontId="41" fillId="35" borderId="0" xfId="0" applyNumberFormat="1" applyFont="1" applyFill="1"/>
    <xf numFmtId="4" fontId="41" fillId="35" borderId="0" xfId="0" applyNumberFormat="1" applyFont="1" applyFill="1"/>
    <xf numFmtId="167" fontId="41" fillId="35" borderId="0" xfId="0" applyNumberFormat="1" applyFont="1" applyFill="1"/>
    <xf numFmtId="2" fontId="41" fillId="35" borderId="0" xfId="0" applyNumberFormat="1" applyFont="1" applyFill="1"/>
    <xf numFmtId="3" fontId="45" fillId="35" borderId="0" xfId="0" applyNumberFormat="1" applyFont="1" applyFill="1"/>
    <xf numFmtId="4" fontId="45" fillId="35" borderId="0" xfId="0" applyNumberFormat="1" applyFont="1" applyFill="1"/>
    <xf numFmtId="167" fontId="45" fillId="35" borderId="0" xfId="0" applyNumberFormat="1" applyFont="1" applyFill="1"/>
    <xf numFmtId="166" fontId="45" fillId="35" borderId="0" xfId="0" applyNumberFormat="1" applyFont="1" applyFill="1"/>
    <xf numFmtId="4" fontId="0" fillId="35" borderId="0" xfId="0" applyNumberFormat="1" applyFill="1"/>
    <xf numFmtId="166" fontId="0" fillId="37" borderId="31" xfId="0" applyNumberFormat="1" applyFill="1" applyBorder="1"/>
    <xf numFmtId="166" fontId="0" fillId="37" borderId="46" xfId="0" applyNumberFormat="1" applyFill="1" applyBorder="1"/>
    <xf numFmtId="166" fontId="3" fillId="0" borderId="0" xfId="0" applyNumberFormat="1" applyFont="1"/>
    <xf numFmtId="3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52" fillId="0" borderId="30" xfId="0" applyNumberFormat="1" applyFont="1" applyBorder="1"/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4" fontId="56" fillId="0" borderId="30" xfId="0" applyNumberFormat="1" applyFont="1" applyBorder="1"/>
    <xf numFmtId="0" fontId="33" fillId="37" borderId="26" xfId="0" applyFont="1" applyFill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9" fillId="37" borderId="26" xfId="0" applyFont="1" applyFill="1" applyBorder="1" applyAlignment="1">
      <alignment horizontal="center"/>
    </xf>
    <xf numFmtId="0" fontId="35" fillId="37" borderId="31" xfId="0" applyFont="1" applyFill="1" applyBorder="1" applyAlignment="1">
      <alignment horizontal="center"/>
    </xf>
    <xf numFmtId="0" fontId="35" fillId="37" borderId="44" xfId="0" applyFont="1" applyFill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39" fillId="36" borderId="48" xfId="0" applyFont="1" applyFill="1" applyBorder="1" applyAlignment="1">
      <alignment horizontal="center"/>
    </xf>
    <xf numFmtId="0" fontId="35" fillId="36" borderId="31" xfId="0" applyFont="1" applyFill="1" applyBorder="1" applyAlignment="1">
      <alignment horizontal="center"/>
    </xf>
    <xf numFmtId="0" fontId="35" fillId="36" borderId="44" xfId="0" applyFont="1" applyFill="1" applyBorder="1" applyAlignment="1">
      <alignment horizontal="center"/>
    </xf>
    <xf numFmtId="3" fontId="41" fillId="36" borderId="30" xfId="0" applyNumberFormat="1" applyFont="1" applyFill="1" applyBorder="1"/>
    <xf numFmtId="3" fontId="43" fillId="0" borderId="0" xfId="0" applyNumberFormat="1" applyFont="1"/>
    <xf numFmtId="0" fontId="3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55" fillId="37" borderId="27" xfId="0" applyFont="1" applyFill="1" applyBorder="1" applyAlignment="1">
      <alignment horizontal="center" vertical="center" wrapText="1"/>
    </xf>
    <xf numFmtId="0" fontId="55" fillId="37" borderId="33" xfId="0" applyFont="1" applyFill="1" applyBorder="1" applyAlignment="1">
      <alignment horizontal="center" vertical="center" wrapText="1"/>
    </xf>
    <xf numFmtId="0" fontId="55" fillId="37" borderId="36" xfId="0" applyFont="1" applyFill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4" fillId="0" borderId="27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6" fillId="35" borderId="33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36" borderId="33" xfId="0" applyFont="1" applyFill="1" applyBorder="1" applyAlignment="1">
      <alignment horizontal="center" vertical="center" wrapText="1"/>
    </xf>
    <xf numFmtId="0" fontId="40" fillId="36" borderId="36" xfId="0" applyFont="1" applyFill="1" applyBorder="1" applyAlignment="1">
      <alignment horizontal="center" vertical="center" wrapText="1"/>
    </xf>
    <xf numFmtId="0" fontId="32" fillId="35" borderId="0" xfId="0" applyFont="1" applyFill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0" fontId="33" fillId="0" borderId="51" xfId="0" applyFont="1" applyBorder="1" applyAlignment="1">
      <alignment horizontal="center"/>
    </xf>
    <xf numFmtId="0" fontId="33" fillId="0" borderId="52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</cellXfs>
  <cellStyles count="59">
    <cellStyle name="20% - Isticanje1" xfId="35" builtinId="30" customBuiltin="1"/>
    <cellStyle name="20% - Isticanje2" xfId="39" builtinId="34" customBuiltin="1"/>
    <cellStyle name="20% - Isticanje3" xfId="43" builtinId="38" customBuiltin="1"/>
    <cellStyle name="20% - Isticanje4" xfId="47" builtinId="42" customBuiltin="1"/>
    <cellStyle name="20% - Isticanje5" xfId="51" builtinId="46" customBuiltin="1"/>
    <cellStyle name="20% - Isticanje6" xfId="11" builtinId="50" customBuiltin="1"/>
    <cellStyle name="40% - Isticanje1" xfId="36" builtinId="31" customBuiltin="1"/>
    <cellStyle name="40% - Isticanje2" xfId="40" builtinId="35" customBuiltin="1"/>
    <cellStyle name="40% - Isticanje3" xfId="44" builtinId="39" customBuiltin="1"/>
    <cellStyle name="40% - Isticanje4" xfId="48" builtinId="43" customBuiltin="1"/>
    <cellStyle name="40% - Isticanje5" xfId="52" builtinId="47" customBuiltin="1"/>
    <cellStyle name="40% - Isticanje6" xfId="54" builtinId="51" customBuiltin="1"/>
    <cellStyle name="60% - Isticanje1" xfId="37" builtinId="32" customBuiltin="1"/>
    <cellStyle name="60% - Isticanje2" xfId="41" builtinId="36" customBuiltin="1"/>
    <cellStyle name="60% - Isticanje3" xfId="45" builtinId="40" customBuiltin="1"/>
    <cellStyle name="60% - Isticanje4" xfId="49" builtinId="44" customBuiltin="1"/>
    <cellStyle name="60% - Isticanje5" xfId="53" builtinId="48" customBuiltin="1"/>
    <cellStyle name="60% - Isticanje6" xfId="55" builtinId="52" customBuiltin="1"/>
    <cellStyle name="Bilješka" xfId="31" builtinId="10" customBuiltin="1"/>
    <cellStyle name="Datum" xfId="9" xr:uid="{00000000-0005-0000-0000-000003000000}"/>
    <cellStyle name="Desni obrub tablice" xfId="13" xr:uid="{00000000-0005-0000-0000-00000A000000}"/>
    <cellStyle name="Dobro" xfId="22" builtinId="26" customBuiltin="1"/>
    <cellStyle name="Hiperveza" xfId="14" builtinId="8" customBuiltin="1"/>
    <cellStyle name="Isticanje1" xfId="34" builtinId="29" customBuiltin="1"/>
    <cellStyle name="Isticanje2" xfId="38" builtinId="33" customBuiltin="1"/>
    <cellStyle name="Isticanje3" xfId="42" builtinId="37" customBuiltin="1"/>
    <cellStyle name="Isticanje4" xfId="46" builtinId="41" customBuiltin="1"/>
    <cellStyle name="Isticanje5" xfId="50" builtinId="45" customBuiltin="1"/>
    <cellStyle name="Isticanje6" xfId="10" builtinId="49" customBuiltin="1"/>
    <cellStyle name="Izlaz" xfId="26" builtinId="21" customBuiltin="1"/>
    <cellStyle name="Izračun" xfId="27" builtinId="22" customBuiltin="1"/>
    <cellStyle name="Lijevi obrub tablice" xfId="12" xr:uid="{00000000-0005-0000-0000-000008000000}"/>
    <cellStyle name="Loše" xfId="23" builtinId="27" customBuiltin="1"/>
    <cellStyle name="Naslov" xfId="5" hidden="1" xr:uid="{00000000-0005-0000-0000-00000D000000}"/>
    <cellStyle name="Naslov 1" xfId="6" builtinId="16" hidden="1"/>
    <cellStyle name="Naslov 1" xfId="2" xr:uid="{00000000-0005-0000-0000-000005000000}"/>
    <cellStyle name="Naslov 2" xfId="7" builtinId="17" hidden="1"/>
    <cellStyle name="Naslov 2" xfId="3" xr:uid="{00000000-0005-0000-0000-000007000000}"/>
    <cellStyle name="Naslov 3" xfId="20" builtinId="18" customBuiltin="1"/>
    <cellStyle name="Naslov 4" xfId="21" builtinId="19" customBuiltin="1"/>
    <cellStyle name="Neutralno" xfId="24" builtinId="28" customBuiltin="1"/>
    <cellStyle name="Normal 2" xfId="56" xr:uid="{87744C27-3E8C-4C97-A986-530AFA3FCABB}"/>
    <cellStyle name="Normalno" xfId="0" builtinId="0" customBuiltin="1"/>
    <cellStyle name="Normalno 2" xfId="57" xr:uid="{5934AEB1-C7A3-4AC4-9A27-D5D1B1992BEF}"/>
    <cellStyle name="Normalno 3" xfId="58" xr:uid="{0348A273-D907-4A3F-B82E-BA4AF469F2B2}"/>
    <cellStyle name="Početni tekst" xfId="1" xr:uid="{00000000-0005-0000-0000-00000B000000}"/>
    <cellStyle name="Postotak" xfId="19" builtinId="5" customBuiltin="1"/>
    <cellStyle name="Povezana ćelija" xfId="28" builtinId="24" customBuiltin="1"/>
    <cellStyle name="Praćena hiperveza" xfId="15" builtinId="9" customBuiltin="1"/>
    <cellStyle name="Provjera ćelije" xfId="29" builtinId="23" customBuiltin="1"/>
    <cellStyle name="Tekst objašnjenja" xfId="32" builtinId="53" customBuiltin="1"/>
    <cellStyle name="Tekst u stupcu Od Ž do A" xfId="4" xr:uid="{00000000-0005-0000-0000-00000E000000}"/>
    <cellStyle name="Tekst upozorenja" xfId="30" builtinId="11" customBuiltin="1"/>
    <cellStyle name="Ukupni zbroj" xfId="33" builtinId="25" customBuiltin="1"/>
    <cellStyle name="Unos" xfId="25" builtinId="20" customBuiltin="1"/>
    <cellStyle name="Valuta" xfId="8" builtinId="4" customBuiltin="1"/>
    <cellStyle name="Valuta [0]" xfId="18" builtinId="7" customBuiltin="1"/>
    <cellStyle name="Zarez" xfId="16" builtinId="3" customBuiltin="1"/>
    <cellStyle name="Zarez [0]" xfId="17" builtinId="6" customBuiltin="1"/>
  </cellStyles>
  <dxfs count="0"/>
  <tableStyles count="0" defaultTableStyle="TableStyleMedium7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Udio</a:t>
            </a:r>
            <a:r>
              <a:rPr lang="hr-HR" baseline="0"/>
              <a:t> noćenja po smještajnim kapacitetima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779792913215541E-2"/>
          <c:y val="0.16885060294585991"/>
          <c:w val="0.9030689290145355"/>
          <c:h val="0.52093864916497246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B0-407F-9B18-C94505825C4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B0-407F-9B18-C94505825C4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B0-407F-9B18-C94505825C4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FB0-407F-9B18-C94505825C4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FB0-407F-9B18-C94505825C48}"/>
              </c:ext>
            </c:extLst>
          </c:dPt>
          <c:cat>
            <c:strRef>
              <c:f>'Po kapacitetima'!$L$37:$L$41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  <c:pt idx="4">
                  <c:v>NEKOMERCIALNI SMJEŠTAJ</c:v>
                </c:pt>
              </c:strCache>
            </c:strRef>
          </c:cat>
          <c:val>
            <c:numRef>
              <c:f>'Po kapacitetima'!$M$37:$M$41</c:f>
              <c:numCache>
                <c:formatCode>#,##0.00</c:formatCode>
                <c:ptCount val="5"/>
                <c:pt idx="0">
                  <c:v>9.9870592462173491</c:v>
                </c:pt>
                <c:pt idx="1">
                  <c:v>36.309950561768531</c:v>
                </c:pt>
                <c:pt idx="2">
                  <c:v>9.6351715381451477</c:v>
                </c:pt>
                <c:pt idx="3">
                  <c:v>0.14867235344515056</c:v>
                </c:pt>
                <c:pt idx="4">
                  <c:v>43.919146300423826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46-4631-BA92-68AE7B24A4DF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46-4631-BA92-68AE7B24A4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46-4631-BA92-68AE7B24A4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46-4631-BA92-68AE7B24A4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46-4631-BA92-68AE7B24A4D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246-4631-BA92-68AE7B24A4DF}"/>
              </c:ext>
            </c:extLst>
          </c:dPt>
          <c:cat>
            <c:strRef>
              <c:f>'[1]Turistički promet po kapaciteti'!$M$34:$Q$34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OBJEKTI ZA SMJEŠTAJ</c:v>
                </c:pt>
                <c:pt idx="3">
                  <c:v>KAMPOVI</c:v>
                </c:pt>
                <c:pt idx="4">
                  <c:v>NEKOMERCIJALNI SMJEŠTAJ</c:v>
                </c:pt>
              </c:strCache>
            </c:strRef>
          </c:cat>
          <c:val>
            <c:numRef>
              <c:f>'[1]Turistički promet po kapaciteti'!$M$35:$Q$35</c:f>
              <c:numCache>
                <c:formatCode>General</c:formatCode>
                <c:ptCount val="5"/>
                <c:pt idx="0">
                  <c:v>146</c:v>
                </c:pt>
                <c:pt idx="1">
                  <c:v>474</c:v>
                </c:pt>
                <c:pt idx="2">
                  <c:v>526</c:v>
                </c:pt>
                <c:pt idx="3">
                  <c:v>0</c:v>
                </c:pt>
                <c:pt idx="4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6-4631-BA92-68AE7B24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4261595027278E-2"/>
          <c:y val="0.7549796567699727"/>
          <c:w val="0.90071333855797764"/>
          <c:h val="0.21402020926039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>
      <c:oddHeader>&amp;CStatistički izvještaj za siječanj, 2021.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 noćenja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kapacitetima'!$M$24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kapacitetima'!$M$25:$M$28</c:f>
              <c:numCache>
                <c:formatCode>#,##0</c:formatCode>
                <c:ptCount val="4"/>
                <c:pt idx="0" formatCode="General">
                  <c:v>1829</c:v>
                </c:pt>
                <c:pt idx="1">
                  <c:v>118534</c:v>
                </c:pt>
                <c:pt idx="2">
                  <c:v>446693</c:v>
                </c:pt>
                <c:pt idx="3">
                  <c:v>122863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5-471C-BECF-5FD1AA844B3D}"/>
            </c:ext>
          </c:extLst>
        </c:ser>
        <c:ser>
          <c:idx val="1"/>
          <c:order val="1"/>
          <c:tx>
            <c:strRef>
              <c:f>'Po kapacitetima'!$N$24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kapacitetima'!$N$25:$N$28</c:f>
              <c:numCache>
                <c:formatCode>#,##0</c:formatCode>
                <c:ptCount val="4"/>
                <c:pt idx="0" formatCode="General">
                  <c:v>1844</c:v>
                </c:pt>
                <c:pt idx="1">
                  <c:v>106014</c:v>
                </c:pt>
                <c:pt idx="2">
                  <c:v>447904</c:v>
                </c:pt>
                <c:pt idx="3">
                  <c:v>117735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5-471C-BECF-5FD1AA844B3D}"/>
            </c:ext>
          </c:extLst>
        </c:ser>
        <c:ser>
          <c:idx val="2"/>
          <c:order val="2"/>
          <c:tx>
            <c:strRef>
              <c:f>'Po kapacitetima'!$O$24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kapacitetima'!$O$25:$O$28</c:f>
              <c:numCache>
                <c:formatCode>#,##0</c:formatCode>
                <c:ptCount val="4"/>
                <c:pt idx="0" formatCode="General">
                  <c:v>1848</c:v>
                </c:pt>
                <c:pt idx="1">
                  <c:v>66989</c:v>
                </c:pt>
                <c:pt idx="2">
                  <c:v>459363</c:v>
                </c:pt>
                <c:pt idx="3">
                  <c:v>125493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5-471C-BECF-5FD1AA844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5439688"/>
        <c:axId val="298790168"/>
      </c:barChart>
      <c:catAx>
        <c:axId val="525439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98790168"/>
        <c:crosses val="autoZero"/>
        <c:auto val="1"/>
        <c:lblAlgn val="ctr"/>
        <c:lblOffset val="100"/>
        <c:noMultiLvlLbl val="0"/>
      </c:catAx>
      <c:valAx>
        <c:axId val="298790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543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</a:t>
            </a:r>
            <a:r>
              <a:rPr lang="hr-HR" baseline="0"/>
              <a:t> dolazaka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 kapacitetima'!$L$13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kapacitetima'!$M$13:$P$13</c:f>
              <c:numCache>
                <c:formatCode>#,##0</c:formatCode>
                <c:ptCount val="4"/>
                <c:pt idx="0">
                  <c:v>30341</c:v>
                </c:pt>
                <c:pt idx="1">
                  <c:v>68742</c:v>
                </c:pt>
                <c:pt idx="2">
                  <c:v>22225</c:v>
                </c:pt>
                <c:pt idx="3" formatCode="General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87-9959-5FE74A477D76}"/>
            </c:ext>
          </c:extLst>
        </c:ser>
        <c:ser>
          <c:idx val="1"/>
          <c:order val="1"/>
          <c:tx>
            <c:strRef>
              <c:f>'Po kapacitetima'!$L$14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kapacitetima'!$M$14:$P$14</c:f>
              <c:numCache>
                <c:formatCode>#,##0</c:formatCode>
                <c:ptCount val="4"/>
                <c:pt idx="0">
                  <c:v>29254</c:v>
                </c:pt>
                <c:pt idx="1">
                  <c:v>67358</c:v>
                </c:pt>
                <c:pt idx="2">
                  <c:v>19187</c:v>
                </c:pt>
                <c:pt idx="3" formatCode="General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87-9959-5FE74A477D76}"/>
            </c:ext>
          </c:extLst>
        </c:ser>
        <c:ser>
          <c:idx val="2"/>
          <c:order val="2"/>
          <c:tx>
            <c:strRef>
              <c:f>'Po kapacitetima'!$L$15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kapacitetima'!$M$15:$P$15</c:f>
              <c:numCache>
                <c:formatCode>#,##0</c:formatCode>
                <c:ptCount val="4"/>
                <c:pt idx="0">
                  <c:v>29614</c:v>
                </c:pt>
                <c:pt idx="1">
                  <c:v>68855</c:v>
                </c:pt>
                <c:pt idx="2">
                  <c:v>11454</c:v>
                </c:pt>
                <c:pt idx="3" formatCode="General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9-4087-9959-5FE74A47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490160"/>
        <c:axId val="426492688"/>
      </c:barChart>
      <c:catAx>
        <c:axId val="6284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6492688"/>
        <c:crosses val="autoZero"/>
        <c:auto val="1"/>
        <c:lblAlgn val="ctr"/>
        <c:lblOffset val="100"/>
        <c:noMultiLvlLbl val="0"/>
      </c:catAx>
      <c:valAx>
        <c:axId val="4264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8490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TOP TRŽIŠTA</a:t>
            </a:r>
          </a:p>
        </c:rich>
      </c:tx>
      <c:layout>
        <c:manualLayout>
          <c:xMode val="edge"/>
          <c:yMode val="edge"/>
          <c:x val="0.42527293844367015"/>
          <c:y val="2.5246551460224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949705611122932"/>
          <c:y val="0.38293474896579255"/>
          <c:w val="0.66228322810999973"/>
          <c:h val="0.5873393129743232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D-4842-8DE0-4EE0182CD32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D-4842-8DE0-4EE0182CD32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D-4842-8DE0-4EE0182CD32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79D-4842-8DE0-4EE0182CD32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79D-4842-8DE0-4EE0182CD32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83-4A18-ABBF-1404BB3D38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D-4842-8DE0-4EE0182CD32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D-4842-8DE0-4EE0182CD32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79D-4842-8DE0-4EE0182CD32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79D-4842-8DE0-4EE0182CD32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A83-4A18-ABBF-1404BB3D38E1}"/>
              </c:ext>
            </c:extLst>
          </c:dPt>
          <c:dLbls>
            <c:dLbl>
              <c:idx val="0"/>
              <c:layout>
                <c:manualLayout>
                  <c:x val="-0.13826917740207159"/>
                  <c:y val="9.95223062006330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842-8DE0-4EE0182CD32D}"/>
                </c:ext>
              </c:extLst>
            </c:dLbl>
            <c:dLbl>
              <c:idx val="1"/>
              <c:layout>
                <c:manualLayout>
                  <c:x val="-0.13185167418288277"/>
                  <c:y val="-0.174874689834836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D-4842-8DE0-4EE0182CD32D}"/>
                </c:ext>
              </c:extLst>
            </c:dLbl>
            <c:dLbl>
              <c:idx val="2"/>
              <c:layout>
                <c:manualLayout>
                  <c:x val="1.2229088383885518E-2"/>
                  <c:y val="-9.506981164504746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ACCCF7-A220-44DE-BE74-EACC0B114849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[NAZIV KATEGORIJE]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6AE952F1-57A3-48E9-8868-0624E6534C8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[POSTOTAK]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1184505917211"/>
                      <c:h val="0.234566184649610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79D-4842-8DE0-4EE0182CD32D}"/>
                </c:ext>
              </c:extLst>
            </c:dLbl>
            <c:dLbl>
              <c:idx val="3"/>
              <c:layout>
                <c:manualLayout>
                  <c:x val="0.12810898335845111"/>
                  <c:y val="-0.149008745919252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93649852056933"/>
                      <c:h val="0.18715966707194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79D-4842-8DE0-4EE0182CD32D}"/>
                </c:ext>
              </c:extLst>
            </c:dLbl>
            <c:dLbl>
              <c:idx val="4"/>
              <c:layout>
                <c:manualLayout>
                  <c:x val="-0.18527772615978802"/>
                  <c:y val="-4.14457125494656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9D-4842-8DE0-4EE0182CD32D}"/>
                </c:ext>
              </c:extLst>
            </c:dLbl>
            <c:dLbl>
              <c:idx val="5"/>
              <c:layout>
                <c:manualLayout>
                  <c:x val="-0.16049731244431636"/>
                  <c:y val="3.76918966187329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83-4A18-ABBF-1404BB3D38E1}"/>
                </c:ext>
              </c:extLst>
            </c:dLbl>
            <c:dLbl>
              <c:idx val="6"/>
              <c:layout>
                <c:manualLayout>
                  <c:x val="-0.23016209625926209"/>
                  <c:y val="-7.27973248310519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47039758136367"/>
                      <c:h val="0.243898173338515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79D-4842-8DE0-4EE0182CD32D}"/>
                </c:ext>
              </c:extLst>
            </c:dLbl>
            <c:dLbl>
              <c:idx val="7"/>
              <c:layout>
                <c:manualLayout>
                  <c:x val="-2.6961474515402629E-2"/>
                  <c:y val="-9.5649818523288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59721848628626"/>
                      <c:h val="0.15258636857490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9D-4842-8DE0-4EE0182CD32D}"/>
                </c:ext>
              </c:extLst>
            </c:dLbl>
            <c:dLbl>
              <c:idx val="8"/>
              <c:layout>
                <c:manualLayout>
                  <c:x val="9.9226432794878014E-2"/>
                  <c:y val="-8.11365365965560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38414890211943"/>
                      <c:h val="0.15137233292348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79D-4842-8DE0-4EE0182CD32D}"/>
                </c:ext>
              </c:extLst>
            </c:dLbl>
            <c:dLbl>
              <c:idx val="9"/>
              <c:layout>
                <c:manualLayout>
                  <c:x val="0.19968311049365992"/>
                  <c:y val="-6.92522585037098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553826450395682"/>
                      <c:h val="0.18300824264801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79D-4842-8DE0-4EE0182CD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zemljama'!$Q$5:$Q$15</c:f>
              <c:strCache>
                <c:ptCount val="10"/>
                <c:pt idx="0">
                  <c:v>Njemačka</c:v>
                </c:pt>
                <c:pt idx="1">
                  <c:v>Austrija</c:v>
                </c:pt>
                <c:pt idx="2">
                  <c:v>Mađarska</c:v>
                </c:pt>
                <c:pt idx="3">
                  <c:v>Slovenija</c:v>
                </c:pt>
                <c:pt idx="4">
                  <c:v>Hrvatska</c:v>
                </c:pt>
                <c:pt idx="5">
                  <c:v>Italija</c:v>
                </c:pt>
                <c:pt idx="6">
                  <c:v>Slovačka</c:v>
                </c:pt>
                <c:pt idx="7">
                  <c:v>Poljska</c:v>
                </c:pt>
                <c:pt idx="8">
                  <c:v>Češka</c:v>
                </c:pt>
                <c:pt idx="9">
                  <c:v>Ukrajina</c:v>
                </c:pt>
              </c:strCache>
            </c:strRef>
          </c:cat>
          <c:val>
            <c:numRef>
              <c:f>'Po zemljama'!$R$5:$R$15</c:f>
              <c:numCache>
                <c:formatCode>#,##0.00</c:formatCode>
                <c:ptCount val="11"/>
                <c:pt idx="0">
                  <c:v>26.695307710035525</c:v>
                </c:pt>
                <c:pt idx="1">
                  <c:v>13.589711255959033</c:v>
                </c:pt>
                <c:pt idx="2">
                  <c:v>8.9500361636655903</c:v>
                </c:pt>
                <c:pt idx="3">
                  <c:v>8.9143798040059767</c:v>
                </c:pt>
                <c:pt idx="4">
                  <c:v>7.8871577677959301</c:v>
                </c:pt>
                <c:pt idx="5">
                  <c:v>5.7618358097109956</c:v>
                </c:pt>
                <c:pt idx="6">
                  <c:v>5.5299245273720539</c:v>
                </c:pt>
                <c:pt idx="7">
                  <c:v>5.4768748215370211</c:v>
                </c:pt>
                <c:pt idx="8">
                  <c:v>4.0435181521309023</c:v>
                </c:pt>
                <c:pt idx="9">
                  <c:v>1.9913931925341961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842-8DE0-4EE0182CD3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86065</xdr:colOff>
      <xdr:row>3</xdr:row>
      <xdr:rowOff>789226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E91F089-36CA-454B-AF37-6D9B52A8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8386" cy="202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11903</xdr:colOff>
      <xdr:row>35</xdr:row>
      <xdr:rowOff>11906</xdr:rowOff>
    </xdr:from>
    <xdr:to>
      <xdr:col>16</xdr:col>
      <xdr:colOff>592094</xdr:colOff>
      <xdr:row>46</xdr:row>
      <xdr:rowOff>166688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AFFFFE9-A4CC-4313-B85A-6A879305B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12237</xdr:colOff>
      <xdr:row>18</xdr:row>
      <xdr:rowOff>18177</xdr:rowOff>
    </xdr:from>
    <xdr:to>
      <xdr:col>16</xdr:col>
      <xdr:colOff>592351</xdr:colOff>
      <xdr:row>32</xdr:row>
      <xdr:rowOff>174483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7AAAA120-929B-4734-BC53-6ED57B532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9080</xdr:colOff>
      <xdr:row>4</xdr:row>
      <xdr:rowOff>7902</xdr:rowOff>
    </xdr:from>
    <xdr:to>
      <xdr:col>16</xdr:col>
      <xdr:colOff>589271</xdr:colOff>
      <xdr:row>17</xdr:row>
      <xdr:rowOff>165423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20F2E188-3C1D-4C6A-B202-EBED8476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10702</xdr:colOff>
      <xdr:row>3</xdr:row>
      <xdr:rowOff>8009</xdr:rowOff>
    </xdr:from>
    <xdr:to>
      <xdr:col>22</xdr:col>
      <xdr:colOff>601251</xdr:colOff>
      <xdr:row>14</xdr:row>
      <xdr:rowOff>184151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042F267-BCC5-4132-93B9-38B4B0A0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zm-pult/Documents/STATISTIKA/Statistik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Turistički promet po kapaciteti"/>
      <sheetName val="Turistički promet po zemljama"/>
    </sheetNames>
    <sheetDataSet>
      <sheetData sheetId="0"/>
      <sheetData sheetId="1">
        <row r="34">
          <cell r="M34" t="str">
            <v>HOTELI</v>
          </cell>
          <cell r="N34" t="str">
            <v>OBJEKTI U DOMAĆINSTVU</v>
          </cell>
          <cell r="O34" t="str">
            <v>OSTALI OBJEKTI ZA SMJEŠTAJ</v>
          </cell>
          <cell r="P34" t="str">
            <v>KAMPOVI</v>
          </cell>
          <cell r="Q34" t="str">
            <v>NEKOMERCIJALNI SMJEŠTAJ</v>
          </cell>
        </row>
        <row r="35">
          <cell r="M35">
            <v>146</v>
          </cell>
          <cell r="N35">
            <v>474</v>
          </cell>
          <cell r="O35">
            <v>526</v>
          </cell>
          <cell r="P35">
            <v>0</v>
          </cell>
          <cell r="Q35">
            <v>1146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rilagođeno 8">
      <a:dk1>
        <a:sysClr val="windowText" lastClr="000000"/>
      </a:dk1>
      <a:lt1>
        <a:sysClr val="window" lastClr="FFFFFF"/>
      </a:lt1>
      <a:dk2>
        <a:srgbClr val="151515"/>
      </a:dk2>
      <a:lt2>
        <a:srgbClr val="FEEAEA"/>
      </a:lt2>
      <a:accent1>
        <a:srgbClr val="0070C0"/>
      </a:accent1>
      <a:accent2>
        <a:srgbClr val="FE9999"/>
      </a:accent2>
      <a:accent3>
        <a:srgbClr val="FEC1C1"/>
      </a:accent3>
      <a:accent4>
        <a:srgbClr val="40AFFF"/>
      </a:accent4>
      <a:accent5>
        <a:srgbClr val="FFFF00"/>
      </a:accent5>
      <a:accent6>
        <a:srgbClr val="809EC2"/>
      </a:accent6>
      <a:hlink>
        <a:srgbClr val="59595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F7"/>
  <sheetViews>
    <sheetView showGridLines="0" showRowColHeaders="0" tabSelected="1" zoomScale="150" zoomScaleNormal="150" workbookViewId="0">
      <selection activeCell="A27" sqref="A27"/>
    </sheetView>
  </sheetViews>
  <sheetFormatPr defaultColWidth="11.140625" defaultRowHeight="15" customHeight="1" x14ac:dyDescent="0.25"/>
  <cols>
    <col min="1" max="1" width="119.85546875" style="3" customWidth="1"/>
    <col min="2" max="2" width="3.5703125" style="3" customWidth="1"/>
    <col min="3" max="16384" width="11.140625" style="3"/>
  </cols>
  <sheetData>
    <row r="1" spans="1:6" ht="15" customHeight="1" x14ac:dyDescent="0.3">
      <c r="A1" s="185"/>
      <c r="B1" s="185"/>
      <c r="C1" s="185"/>
      <c r="D1" s="185"/>
    </row>
    <row r="2" spans="1:6" ht="59.25" customHeight="1" x14ac:dyDescent="0.3">
      <c r="A2" s="185"/>
      <c r="B2" s="185"/>
      <c r="C2" s="185"/>
      <c r="D2" s="185"/>
    </row>
    <row r="3" spans="1:6" ht="22.5" customHeight="1" x14ac:dyDescent="0.3">
      <c r="A3" s="185"/>
      <c r="B3" s="185"/>
      <c r="C3" s="185"/>
      <c r="D3" s="185"/>
    </row>
    <row r="4" spans="1:6" ht="200.25" customHeight="1" x14ac:dyDescent="0.25">
      <c r="A4" s="186" t="s">
        <v>109</v>
      </c>
      <c r="B4" s="187"/>
      <c r="C4" s="187"/>
      <c r="D4" s="187"/>
      <c r="E4" s="187"/>
      <c r="F4" s="188"/>
    </row>
    <row r="5" spans="1:6" ht="15" customHeight="1" x14ac:dyDescent="0.3">
      <c r="A5" s="134" t="s">
        <v>0</v>
      </c>
      <c r="B5" s="184"/>
      <c r="C5" s="184"/>
    </row>
    <row r="6" spans="1:6" ht="15" customHeight="1" x14ac:dyDescent="0.3">
      <c r="A6" s="184"/>
      <c r="B6" s="184"/>
      <c r="C6" s="184"/>
    </row>
    <row r="7" spans="1:6" ht="15" customHeight="1" x14ac:dyDescent="0.3">
      <c r="B7" s="184"/>
      <c r="C7" s="184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72"/>
  <sheetViews>
    <sheetView showGridLines="0" showRowColHeaders="0" zoomScale="75" zoomScaleNormal="75" zoomScalePageLayoutView="60" workbookViewId="0">
      <selection activeCell="D38" sqref="D38"/>
    </sheetView>
  </sheetViews>
  <sheetFormatPr defaultColWidth="9.140625" defaultRowHeight="15" customHeight="1" x14ac:dyDescent="0.25"/>
  <cols>
    <col min="1" max="1" width="18.7109375" style="2" customWidth="1"/>
    <col min="2" max="2" width="10.42578125" style="1" bestFit="1" customWidth="1"/>
    <col min="3" max="3" width="8.5703125" style="1" bestFit="1" customWidth="1"/>
    <col min="4" max="5" width="8.7109375" style="1" bestFit="1" customWidth="1"/>
    <col min="6" max="6" width="8.140625" style="1" bestFit="1" customWidth="1"/>
    <col min="7" max="8" width="9.5703125" style="1" bestFit="1" customWidth="1"/>
    <col min="9" max="9" width="10.42578125" style="1" bestFit="1" customWidth="1"/>
    <col min="10" max="10" width="8.140625" style="1" bestFit="1" customWidth="1"/>
    <col min="11" max="20" width="9.140625" style="1"/>
    <col min="21" max="21" width="10.42578125" style="1" bestFit="1" customWidth="1"/>
    <col min="22" max="16384" width="9.140625" style="1"/>
  </cols>
  <sheetData>
    <row r="1" spans="1:29" ht="9.9499999999999993" customHeight="1" x14ac:dyDescent="0.25">
      <c r="A1" s="239" t="s">
        <v>108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29" ht="9.9499999999999993" customHeight="1" x14ac:dyDescent="0.25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29" ht="9.9499999999999993" customHeight="1" thickBot="1" x14ac:dyDescent="0.3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 spans="1:29" ht="15" customHeight="1" thickBot="1" x14ac:dyDescent="0.3">
      <c r="A4" s="250" t="s">
        <v>1</v>
      </c>
      <c r="B4" s="251"/>
      <c r="C4" s="254" t="s">
        <v>2</v>
      </c>
      <c r="D4" s="255"/>
      <c r="E4" s="255"/>
      <c r="F4" s="256"/>
      <c r="G4" s="254" t="s">
        <v>3</v>
      </c>
      <c r="H4" s="255"/>
      <c r="I4" s="255"/>
      <c r="J4" s="256"/>
      <c r="K4" s="247" t="s">
        <v>19</v>
      </c>
      <c r="L4" s="248"/>
      <c r="M4" s="248"/>
      <c r="N4" s="248"/>
      <c r="O4" s="248"/>
      <c r="P4" s="248"/>
      <c r="Q4" s="249"/>
      <c r="T4" s="238"/>
      <c r="U4" s="91"/>
      <c r="V4" s="91"/>
      <c r="W4" s="91"/>
      <c r="X4" s="91"/>
      <c r="Y4" s="91"/>
      <c r="Z4" s="91"/>
      <c r="AA4" s="91"/>
      <c r="AB4" s="91"/>
      <c r="AC4" s="91"/>
    </row>
    <row r="5" spans="1:29" ht="15" customHeight="1" thickBot="1" x14ac:dyDescent="0.3">
      <c r="A5" s="252"/>
      <c r="B5" s="253"/>
      <c r="C5" s="220" t="s">
        <v>4</v>
      </c>
      <c r="D5" s="221" t="s">
        <v>5</v>
      </c>
      <c r="E5" s="221" t="s">
        <v>6</v>
      </c>
      <c r="F5" s="222" t="s">
        <v>7</v>
      </c>
      <c r="G5" s="223" t="s">
        <v>4</v>
      </c>
      <c r="H5" s="221" t="s">
        <v>5</v>
      </c>
      <c r="I5" s="221" t="s">
        <v>6</v>
      </c>
      <c r="J5" s="224" t="s">
        <v>7</v>
      </c>
      <c r="K5" s="88"/>
      <c r="L5" s="89"/>
      <c r="M5" s="89"/>
      <c r="N5" s="89"/>
      <c r="O5" s="89"/>
      <c r="P5" s="89"/>
      <c r="Q5" s="90"/>
      <c r="S5" s="81"/>
      <c r="T5" s="238"/>
      <c r="U5" s="238"/>
      <c r="V5" s="91"/>
      <c r="W5" s="91"/>
      <c r="X5" s="91"/>
      <c r="Y5" s="91"/>
      <c r="Z5" s="91"/>
      <c r="AA5" s="91"/>
      <c r="AB5" s="91"/>
      <c r="AC5" s="91"/>
    </row>
    <row r="6" spans="1:29" ht="15" customHeight="1" x14ac:dyDescent="0.25">
      <c r="A6" s="257" t="s">
        <v>8</v>
      </c>
      <c r="B6" s="226" t="s">
        <v>29</v>
      </c>
      <c r="C6" s="75">
        <v>4196</v>
      </c>
      <c r="D6" s="27">
        <v>26145</v>
      </c>
      <c r="E6" s="27">
        <f>SUM(C6:D6)</f>
        <v>30341</v>
      </c>
      <c r="F6" s="28">
        <f>E6/E42*100</f>
        <v>22.319569807045809</v>
      </c>
      <c r="G6" s="75">
        <v>10127</v>
      </c>
      <c r="H6" s="27">
        <v>112736</v>
      </c>
      <c r="I6" s="27">
        <f>SUM(G6:H6)</f>
        <v>122863</v>
      </c>
      <c r="J6" s="67">
        <f>I6/I42*100</f>
        <v>9.9870592462173491</v>
      </c>
      <c r="K6" s="53"/>
      <c r="L6" s="54"/>
      <c r="M6" s="87"/>
      <c r="N6" s="87"/>
      <c r="O6" s="87"/>
      <c r="P6" s="54"/>
      <c r="Q6" s="55"/>
      <c r="S6" s="81"/>
      <c r="T6" s="238"/>
      <c r="U6" s="238"/>
      <c r="V6" s="91"/>
      <c r="W6" s="91"/>
      <c r="X6" s="91"/>
      <c r="Y6" s="91"/>
      <c r="Z6" s="91"/>
      <c r="AA6" s="91"/>
      <c r="AB6" s="91"/>
      <c r="AC6" s="91"/>
    </row>
    <row r="7" spans="1:29" ht="15" customHeight="1" x14ac:dyDescent="0.25">
      <c r="A7" s="258"/>
      <c r="B7" s="227" t="s">
        <v>26</v>
      </c>
      <c r="C7" s="79">
        <v>4861</v>
      </c>
      <c r="D7" s="5">
        <v>24393</v>
      </c>
      <c r="E7" s="5">
        <f>SUM(C7:D7)</f>
        <v>29254</v>
      </c>
      <c r="F7" s="6">
        <f>E7/E43*100</f>
        <v>22.786328514456631</v>
      </c>
      <c r="G7" s="79">
        <v>10922</v>
      </c>
      <c r="H7" s="5">
        <v>106813</v>
      </c>
      <c r="I7" s="5">
        <f>SUM(G7:H7)</f>
        <v>117735</v>
      </c>
      <c r="J7" s="68">
        <f>I7/I43*100</f>
        <v>10.919102098960536</v>
      </c>
      <c r="K7" s="56"/>
      <c r="L7" s="81"/>
      <c r="Q7" s="57"/>
      <c r="S7" s="81"/>
      <c r="T7" s="238"/>
      <c r="U7" s="238"/>
      <c r="V7" s="91"/>
      <c r="W7" s="91"/>
      <c r="X7" s="91"/>
      <c r="Y7" s="91"/>
      <c r="Z7" s="91"/>
      <c r="AA7" s="91"/>
      <c r="AB7" s="91"/>
      <c r="AC7" s="91"/>
    </row>
    <row r="8" spans="1:29" ht="15" customHeight="1" x14ac:dyDescent="0.25">
      <c r="A8" s="258"/>
      <c r="B8" s="227">
        <v>2023</v>
      </c>
      <c r="C8" s="79">
        <v>3536</v>
      </c>
      <c r="D8" s="5">
        <v>26078</v>
      </c>
      <c r="E8" s="5">
        <f>SUM(C8:D8)</f>
        <v>29614</v>
      </c>
      <c r="F8" s="6">
        <f>E8/E44*100</f>
        <v>24.132339159841909</v>
      </c>
      <c r="G8" s="79">
        <v>8012</v>
      </c>
      <c r="H8" s="5">
        <v>117481</v>
      </c>
      <c r="I8" s="5">
        <f>SUM(G8:H8)</f>
        <v>125493</v>
      </c>
      <c r="J8" s="68">
        <f>I8/I44*100</f>
        <v>12.258156524389232</v>
      </c>
      <c r="K8" s="56"/>
      <c r="L8" s="81"/>
      <c r="Q8" s="57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 spans="1:29" ht="15" customHeight="1" x14ac:dyDescent="0.25">
      <c r="A9" s="258"/>
      <c r="B9" s="227" t="s">
        <v>30</v>
      </c>
      <c r="C9" s="8">
        <f>C6/C7*100</f>
        <v>86.319687307138452</v>
      </c>
      <c r="D9" s="7">
        <f>D6/D7*100</f>
        <v>107.18238839011191</v>
      </c>
      <c r="E9" s="7">
        <f>E6/E7*100</f>
        <v>103.71573118206057</v>
      </c>
      <c r="F9" s="6"/>
      <c r="G9" s="8">
        <f>G6/G7*100</f>
        <v>92.721113349203449</v>
      </c>
      <c r="H9" s="7">
        <f>H6/H7*100</f>
        <v>105.54520517165513</v>
      </c>
      <c r="I9" s="7">
        <f>I6/I7*100</f>
        <v>104.35554423068756</v>
      </c>
      <c r="J9" s="68"/>
      <c r="K9" s="56"/>
      <c r="L9" s="81"/>
      <c r="Q9" s="57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 spans="1:29" ht="15" customHeight="1" x14ac:dyDescent="0.25">
      <c r="A10" s="258"/>
      <c r="B10" s="227" t="s">
        <v>31</v>
      </c>
      <c r="C10" s="8">
        <f>C6/C8*100</f>
        <v>118.66515837104072</v>
      </c>
      <c r="D10" s="7">
        <f>D6/D8*100</f>
        <v>100.25692154306311</v>
      </c>
      <c r="E10" s="7">
        <f>E6/E8*100</f>
        <v>102.45491997028434</v>
      </c>
      <c r="F10" s="6"/>
      <c r="G10" s="8">
        <f>G6/G8*100</f>
        <v>126.39790314528207</v>
      </c>
      <c r="H10" s="7">
        <f>H6/H8*100</f>
        <v>95.961049020692712</v>
      </c>
      <c r="I10" s="7">
        <f>I6/I8*100</f>
        <v>97.904265576566019</v>
      </c>
      <c r="J10" s="68"/>
      <c r="K10" s="56"/>
      <c r="L10" s="81"/>
      <c r="M10" s="81"/>
      <c r="N10" s="81"/>
      <c r="O10" s="81"/>
      <c r="Q10" s="57"/>
      <c r="S10" s="91"/>
      <c r="T10" s="91"/>
      <c r="U10" s="81"/>
      <c r="V10" s="81"/>
      <c r="W10" s="81"/>
      <c r="X10" s="217"/>
      <c r="Y10" s="218"/>
      <c r="Z10" s="81"/>
      <c r="AA10" s="91"/>
      <c r="AB10" s="91"/>
      <c r="AC10" s="91"/>
    </row>
    <row r="11" spans="1:29" ht="15" customHeight="1" thickBot="1" x14ac:dyDescent="0.3">
      <c r="A11" s="259"/>
      <c r="B11" s="228" t="s">
        <v>7</v>
      </c>
      <c r="C11" s="14">
        <f>C6/E6*100</f>
        <v>13.829471671994989</v>
      </c>
      <c r="D11" s="15">
        <f>D6/E6*100</f>
        <v>86.17052832800502</v>
      </c>
      <c r="E11" s="15">
        <f>SUM(C11:D11)</f>
        <v>100.00000000000001</v>
      </c>
      <c r="F11" s="16"/>
      <c r="G11" s="14">
        <f>G6/I6*100</f>
        <v>8.2425140196804563</v>
      </c>
      <c r="H11" s="15">
        <f>H6/I6*100</f>
        <v>91.757485980319544</v>
      </c>
      <c r="I11" s="15">
        <f>SUM(G11:H11)</f>
        <v>100</v>
      </c>
      <c r="J11" s="69"/>
      <c r="K11" s="56"/>
      <c r="Q11" s="57"/>
      <c r="S11" s="91"/>
      <c r="T11" s="91"/>
      <c r="U11" s="81"/>
      <c r="V11" s="92"/>
      <c r="W11" s="92"/>
      <c r="X11" s="217"/>
      <c r="Y11" s="216"/>
      <c r="Z11" s="92"/>
      <c r="AA11" s="91"/>
      <c r="AB11" s="91"/>
      <c r="AC11" s="91"/>
    </row>
    <row r="12" spans="1:29" ht="15" customHeight="1" x14ac:dyDescent="0.25">
      <c r="A12" s="260" t="s">
        <v>9</v>
      </c>
      <c r="B12" s="226" t="s">
        <v>29</v>
      </c>
      <c r="C12" s="78">
        <v>7090</v>
      </c>
      <c r="D12" s="30">
        <v>61652</v>
      </c>
      <c r="E12" s="30">
        <f>SUM(C12:D12)</f>
        <v>68742</v>
      </c>
      <c r="F12" s="31">
        <f>E12/E42*100</f>
        <v>50.568269591507956</v>
      </c>
      <c r="G12" s="78">
        <v>35670</v>
      </c>
      <c r="H12" s="30">
        <v>411023</v>
      </c>
      <c r="I12" s="30">
        <f>SUM(G12:H12)</f>
        <v>446693</v>
      </c>
      <c r="J12" s="70">
        <f>I12/I42*100</f>
        <v>36.309950561768531</v>
      </c>
      <c r="K12" s="56"/>
      <c r="M12" s="81" t="str">
        <f>A6</f>
        <v>HOTELI</v>
      </c>
      <c r="N12" s="81" t="str">
        <f>A12</f>
        <v>OBJEKTI U DOMAĆINSTVU</v>
      </c>
      <c r="O12" s="81" t="str">
        <f>A18</f>
        <v>OSTALI UGOSTITELJSKI OBJEKTI ZA SMJEŠTAJ</v>
      </c>
      <c r="P12" s="81" t="str">
        <f>A24</f>
        <v>KAMP</v>
      </c>
      <c r="Q12" s="57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 spans="1:29" ht="15" customHeight="1" x14ac:dyDescent="0.25">
      <c r="A13" s="260"/>
      <c r="B13" s="227" t="s">
        <v>26</v>
      </c>
      <c r="C13" s="79">
        <v>6126</v>
      </c>
      <c r="D13" s="5">
        <v>61232</v>
      </c>
      <c r="E13" s="5">
        <f>SUM(C13:D13)</f>
        <v>67358</v>
      </c>
      <c r="F13" s="6">
        <f>E13/E43*100</f>
        <v>52.466039381854436</v>
      </c>
      <c r="G13" s="79">
        <v>31500</v>
      </c>
      <c r="H13" s="5">
        <v>416404</v>
      </c>
      <c r="I13" s="5">
        <f>SUM(G13:H13)</f>
        <v>447904</v>
      </c>
      <c r="J13" s="68">
        <f>I13/I43*100</f>
        <v>41.539979670725103</v>
      </c>
      <c r="K13" s="56"/>
      <c r="L13" s="81" t="str">
        <f>B6</f>
        <v>2025.</v>
      </c>
      <c r="M13" s="92">
        <f>E6</f>
        <v>30341</v>
      </c>
      <c r="N13" s="92">
        <f>E12</f>
        <v>68742</v>
      </c>
      <c r="O13" s="92">
        <f>E18</f>
        <v>22225</v>
      </c>
      <c r="P13" s="1">
        <f>E24</f>
        <v>297</v>
      </c>
      <c r="Q13" s="57"/>
      <c r="S13" s="81"/>
      <c r="T13" s="238"/>
      <c r="U13" s="238"/>
      <c r="V13" s="91"/>
      <c r="W13" s="91"/>
      <c r="X13" s="91"/>
      <c r="Y13" s="91"/>
      <c r="Z13" s="91"/>
      <c r="AA13" s="91"/>
      <c r="AB13" s="91"/>
      <c r="AC13" s="91"/>
    </row>
    <row r="14" spans="1:29" ht="15" customHeight="1" x14ac:dyDescent="0.25">
      <c r="A14" s="260"/>
      <c r="B14" s="227">
        <v>2023</v>
      </c>
      <c r="C14" s="79">
        <v>5828</v>
      </c>
      <c r="D14" s="5">
        <v>63027</v>
      </c>
      <c r="E14" s="5">
        <f>C14+D14</f>
        <v>68855</v>
      </c>
      <c r="F14" s="6">
        <f>E14/E44*100</f>
        <v>56.109685042578327</v>
      </c>
      <c r="G14" s="79">
        <v>32333</v>
      </c>
      <c r="H14" s="5">
        <v>427030</v>
      </c>
      <c r="I14" s="5">
        <f>SUM(G14:H14)</f>
        <v>459363</v>
      </c>
      <c r="J14" s="68">
        <f>I14/I44*100</f>
        <v>44.870578880997428</v>
      </c>
      <c r="K14" s="56"/>
      <c r="L14" s="81" t="str">
        <f>B7</f>
        <v>2024.</v>
      </c>
      <c r="M14" s="92">
        <f>E7</f>
        <v>29254</v>
      </c>
      <c r="N14" s="92">
        <f>E13</f>
        <v>67358</v>
      </c>
      <c r="O14" s="93">
        <f>E19</f>
        <v>19187</v>
      </c>
      <c r="P14" s="1">
        <f>E25</f>
        <v>292</v>
      </c>
      <c r="Q14" s="57"/>
      <c r="S14" s="81"/>
      <c r="T14" s="238"/>
      <c r="U14" s="238"/>
      <c r="V14" s="91"/>
      <c r="W14" s="91"/>
      <c r="X14" s="91"/>
      <c r="Y14" s="91"/>
      <c r="Z14" s="91"/>
      <c r="AA14" s="91"/>
      <c r="AB14" s="91"/>
      <c r="AC14" s="91"/>
    </row>
    <row r="15" spans="1:29" ht="15" customHeight="1" x14ac:dyDescent="0.25">
      <c r="A15" s="260"/>
      <c r="B15" s="227" t="s">
        <v>30</v>
      </c>
      <c r="C15" s="13">
        <f>C12/C13*100</f>
        <v>115.73620633365982</v>
      </c>
      <c r="D15" s="9">
        <f>D12/D13*11</f>
        <v>11.075450744708649</v>
      </c>
      <c r="E15" s="9">
        <f>E12/E13*100</f>
        <v>102.05469283529796</v>
      </c>
      <c r="F15" s="6"/>
      <c r="G15" s="13">
        <f>G12/G13*100</f>
        <v>113.23809523809526</v>
      </c>
      <c r="H15" s="9">
        <f>H12/H13*100</f>
        <v>98.707745362676633</v>
      </c>
      <c r="I15" s="9">
        <f>I12/I13*100</f>
        <v>99.729629563477886</v>
      </c>
      <c r="J15" s="68"/>
      <c r="K15" s="56"/>
      <c r="L15" s="81">
        <f>B8</f>
        <v>2023</v>
      </c>
      <c r="M15" s="92">
        <f>E8</f>
        <v>29614</v>
      </c>
      <c r="N15" s="92">
        <f>E14</f>
        <v>68855</v>
      </c>
      <c r="O15" s="93">
        <f>E20</f>
        <v>11454</v>
      </c>
      <c r="P15" s="1">
        <f>E26</f>
        <v>295</v>
      </c>
      <c r="Q15" s="57"/>
      <c r="S15" s="81"/>
      <c r="T15" s="238"/>
      <c r="U15" s="238"/>
      <c r="V15" s="91"/>
      <c r="W15" s="91"/>
      <c r="X15" s="91"/>
      <c r="Y15" s="91"/>
      <c r="Z15" s="91"/>
      <c r="AA15" s="81"/>
      <c r="AB15" s="91"/>
      <c r="AC15" s="91"/>
    </row>
    <row r="16" spans="1:29" ht="15" customHeight="1" x14ac:dyDescent="0.25">
      <c r="A16" s="260"/>
      <c r="B16" s="227" t="s">
        <v>31</v>
      </c>
      <c r="C16" s="13">
        <f>C12/C14*100</f>
        <v>121.65408373369939</v>
      </c>
      <c r="D16" s="9">
        <f>D12/D14*100</f>
        <v>97.818395290907063</v>
      </c>
      <c r="E16" s="9">
        <f>E12/E14*100</f>
        <v>99.835887008931806</v>
      </c>
      <c r="F16" s="6"/>
      <c r="G16" s="13">
        <f>G12/G14*100</f>
        <v>110.32072495592737</v>
      </c>
      <c r="H16" s="9">
        <f>H12/H14*100</f>
        <v>96.251551413249658</v>
      </c>
      <c r="I16" s="9">
        <f>I12/I14*100</f>
        <v>97.241832711820493</v>
      </c>
      <c r="J16" s="68"/>
      <c r="K16" s="56"/>
      <c r="Q16" s="57"/>
      <c r="S16" s="91"/>
      <c r="T16" s="91"/>
      <c r="U16" s="91"/>
      <c r="V16" s="91"/>
      <c r="W16" s="91"/>
      <c r="X16" s="91"/>
      <c r="Y16" s="91"/>
      <c r="Z16" s="91"/>
      <c r="AA16" s="215"/>
      <c r="AB16" s="91"/>
      <c r="AC16" s="91"/>
    </row>
    <row r="17" spans="1:29" ht="15" customHeight="1" thickBot="1" x14ac:dyDescent="0.3">
      <c r="A17" s="260"/>
      <c r="B17" s="229" t="s">
        <v>7</v>
      </c>
      <c r="C17" s="10">
        <f>C12/E12*100</f>
        <v>10.313927438829246</v>
      </c>
      <c r="D17" s="11">
        <f>D12/E12*100</f>
        <v>89.686072561170761</v>
      </c>
      <c r="E17" s="11">
        <f>SUM(C17:D17)</f>
        <v>100</v>
      </c>
      <c r="F17" s="12"/>
      <c r="G17" s="10">
        <f>G12/I12*100</f>
        <v>7.9853501174184505</v>
      </c>
      <c r="H17" s="11">
        <f>H12/I12*100</f>
        <v>92.014649882581551</v>
      </c>
      <c r="I17" s="11">
        <f>SUM(G17:H17)</f>
        <v>100</v>
      </c>
      <c r="J17" s="71"/>
      <c r="K17" s="56"/>
      <c r="Q17" s="57"/>
      <c r="S17" s="91"/>
      <c r="T17" s="91"/>
      <c r="U17" s="91"/>
      <c r="V17" s="91"/>
      <c r="W17" s="91"/>
      <c r="X17" s="91"/>
      <c r="Y17" s="91"/>
      <c r="Z17" s="91"/>
      <c r="AA17" s="217"/>
      <c r="AB17" s="91"/>
      <c r="AC17" s="91"/>
    </row>
    <row r="18" spans="1:29" ht="15" customHeight="1" thickBot="1" x14ac:dyDescent="0.3">
      <c r="A18" s="261" t="s">
        <v>10</v>
      </c>
      <c r="B18" s="226" t="s">
        <v>29</v>
      </c>
      <c r="C18" s="75">
        <v>1946</v>
      </c>
      <c r="D18" s="27">
        <v>20279</v>
      </c>
      <c r="E18" s="27">
        <f>C18+D18</f>
        <v>22225</v>
      </c>
      <c r="F18" s="28">
        <f>E18/E42*100</f>
        <v>16.349244881895554</v>
      </c>
      <c r="G18" s="75">
        <v>8610</v>
      </c>
      <c r="H18" s="27">
        <v>109924</v>
      </c>
      <c r="I18" s="27">
        <f>G18+H18</f>
        <v>118534</v>
      </c>
      <c r="J18" s="67">
        <f>I18/I42*100</f>
        <v>9.6351715381451477</v>
      </c>
      <c r="K18" s="58"/>
      <c r="L18" s="59"/>
      <c r="M18" s="59"/>
      <c r="N18" s="59"/>
      <c r="O18" s="59"/>
      <c r="P18" s="59"/>
      <c r="Q18" s="60"/>
      <c r="S18" s="91"/>
      <c r="T18" s="91"/>
      <c r="U18" s="91"/>
      <c r="V18" s="91"/>
      <c r="W18" s="91"/>
      <c r="X18" s="91"/>
      <c r="Y18" s="91"/>
      <c r="Z18" s="91"/>
      <c r="AA18" s="217"/>
      <c r="AB18" s="91"/>
      <c r="AC18" s="91"/>
    </row>
    <row r="19" spans="1:29" ht="15" customHeight="1" x14ac:dyDescent="0.25">
      <c r="A19" s="262"/>
      <c r="B19" s="227" t="s">
        <v>26</v>
      </c>
      <c r="C19" s="79">
        <v>1902</v>
      </c>
      <c r="D19" s="5">
        <v>17285</v>
      </c>
      <c r="E19" s="5">
        <f>SUM(C19:D19)</f>
        <v>19187</v>
      </c>
      <c r="F19" s="6">
        <f>E19/E43*100</f>
        <v>14.945008723828515</v>
      </c>
      <c r="G19" s="79">
        <v>8382</v>
      </c>
      <c r="H19" s="5">
        <v>97632</v>
      </c>
      <c r="I19" s="5">
        <f>SUM(G19:H19)</f>
        <v>106014</v>
      </c>
      <c r="J19" s="68">
        <f>I19/I43*100</f>
        <v>9.8320608987913722</v>
      </c>
      <c r="K19" s="56"/>
      <c r="Q19" s="57"/>
      <c r="S19" s="91"/>
      <c r="T19" s="91"/>
      <c r="U19" s="91"/>
      <c r="V19" s="91"/>
      <c r="W19" s="91"/>
      <c r="X19" s="91"/>
      <c r="Y19" s="91"/>
      <c r="Z19" s="91"/>
      <c r="AA19" s="81"/>
      <c r="AB19" s="91"/>
      <c r="AC19" s="91"/>
    </row>
    <row r="20" spans="1:29" ht="15" customHeight="1" x14ac:dyDescent="0.25">
      <c r="A20" s="262"/>
      <c r="B20" s="227">
        <v>2023</v>
      </c>
      <c r="C20" s="79">
        <v>985</v>
      </c>
      <c r="D20" s="5">
        <v>10469</v>
      </c>
      <c r="E20" s="5">
        <f>C20+D20</f>
        <v>11454</v>
      </c>
      <c r="F20" s="6">
        <f>E20/E44*100</f>
        <v>9.3338222711160004</v>
      </c>
      <c r="G20" s="79">
        <v>5488</v>
      </c>
      <c r="H20" s="5">
        <v>61501</v>
      </c>
      <c r="I20" s="5">
        <f>G20+H20</f>
        <v>66989</v>
      </c>
      <c r="J20" s="68">
        <f>I20/I44*100</f>
        <v>6.5434856718088668</v>
      </c>
      <c r="K20" s="56"/>
      <c r="Q20" s="57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 spans="1:29" ht="15" customHeight="1" x14ac:dyDescent="0.25">
      <c r="A21" s="262"/>
      <c r="B21" s="227" t="s">
        <v>30</v>
      </c>
      <c r="C21" s="13">
        <f>C18/C19*100</f>
        <v>102.31335436382756</v>
      </c>
      <c r="D21" s="9">
        <f>D18/D19*100</f>
        <v>117.3213769164015</v>
      </c>
      <c r="E21" s="9">
        <f>E18/E19*100</f>
        <v>115.83363735862824</v>
      </c>
      <c r="F21" s="6"/>
      <c r="G21" s="13">
        <f>G18/G19*100</f>
        <v>102.72011453113817</v>
      </c>
      <c r="H21" s="9">
        <f>H18/H19*100</f>
        <v>112.59013438216978</v>
      </c>
      <c r="I21" s="9">
        <f>I18/I19*100</f>
        <v>111.80976097496557</v>
      </c>
      <c r="J21" s="68"/>
      <c r="K21" s="56"/>
      <c r="Q21" s="57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</row>
    <row r="22" spans="1:29" ht="15" customHeight="1" x14ac:dyDescent="0.25">
      <c r="A22" s="262"/>
      <c r="B22" s="227" t="s">
        <v>31</v>
      </c>
      <c r="C22" s="13">
        <f>C18/C20*100</f>
        <v>197.56345177664974</v>
      </c>
      <c r="D22" s="225">
        <f>D18/D20*100</f>
        <v>193.70522494985195</v>
      </c>
      <c r="E22" s="9">
        <f>E18/E20*100</f>
        <v>194.03701763576044</v>
      </c>
      <c r="F22" s="6"/>
      <c r="G22" s="13">
        <f>G18/G20*100</f>
        <v>156.88775510204081</v>
      </c>
      <c r="H22" s="9">
        <f>H18/H20*100</f>
        <v>178.73530511698996</v>
      </c>
      <c r="I22" s="9">
        <f>I18/I20*100</f>
        <v>176.94546865903357</v>
      </c>
      <c r="J22" s="68"/>
      <c r="K22" s="56"/>
      <c r="Q22" s="57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</row>
    <row r="23" spans="1:29" ht="15" customHeight="1" thickBot="1" x14ac:dyDescent="0.3">
      <c r="A23" s="263"/>
      <c r="B23" s="228" t="s">
        <v>7</v>
      </c>
      <c r="C23" s="14">
        <f>C18/E18*100</f>
        <v>8.7559055118110241</v>
      </c>
      <c r="D23" s="15">
        <f>D18/E18*100</f>
        <v>91.244094488188978</v>
      </c>
      <c r="E23" s="15">
        <f>SUM(C23:D23)</f>
        <v>100</v>
      </c>
      <c r="F23" s="16"/>
      <c r="G23" s="14">
        <f>G18/I18*100</f>
        <v>7.2637386741356904</v>
      </c>
      <c r="H23" s="15">
        <f>H18/I18*100</f>
        <v>92.736261325864305</v>
      </c>
      <c r="I23" s="15">
        <f>SUM(G23:H23)</f>
        <v>100</v>
      </c>
      <c r="J23" s="69"/>
      <c r="K23" s="56"/>
      <c r="Q23" s="57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</row>
    <row r="24" spans="1:29" ht="15" customHeight="1" x14ac:dyDescent="0.25">
      <c r="A24" s="264" t="s">
        <v>28</v>
      </c>
      <c r="B24" s="226" t="s">
        <v>29</v>
      </c>
      <c r="C24" s="78">
        <v>2</v>
      </c>
      <c r="D24" s="30">
        <v>295</v>
      </c>
      <c r="E24" s="29">
        <f>SUM(C24:D24)</f>
        <v>297</v>
      </c>
      <c r="F24" s="31">
        <f>E24/E42*100</f>
        <v>0.21848034780305872</v>
      </c>
      <c r="G24" s="78">
        <v>8</v>
      </c>
      <c r="H24" s="30">
        <v>1821</v>
      </c>
      <c r="I24" s="30">
        <f>SUM(G24:H24)</f>
        <v>1829</v>
      </c>
      <c r="J24" s="70">
        <f>I24/I42*100</f>
        <v>0.14867235344515056</v>
      </c>
      <c r="K24" s="56"/>
      <c r="M24" s="81" t="str">
        <f>B6</f>
        <v>2025.</v>
      </c>
      <c r="N24" s="81" t="str">
        <f>B7</f>
        <v>2024.</v>
      </c>
      <c r="O24" s="81">
        <f>B8</f>
        <v>2023</v>
      </c>
      <c r="Q24" s="57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ht="15" customHeight="1" x14ac:dyDescent="0.25">
      <c r="A25" s="264"/>
      <c r="B25" s="227" t="s">
        <v>26</v>
      </c>
      <c r="C25" s="79">
        <v>1</v>
      </c>
      <c r="D25" s="5">
        <v>291</v>
      </c>
      <c r="E25" s="5">
        <f>SUM(C25:D25)</f>
        <v>292</v>
      </c>
      <c r="F25" s="6">
        <f>E25/E43*100</f>
        <v>0.22744267198404783</v>
      </c>
      <c r="G25" s="79">
        <v>5</v>
      </c>
      <c r="H25" s="5">
        <v>1839</v>
      </c>
      <c r="I25" s="5">
        <f>SUM(G25:H25)</f>
        <v>1844</v>
      </c>
      <c r="J25" s="68">
        <f>I25/I43*100</f>
        <v>0.17101817021687032</v>
      </c>
      <c r="K25" s="56"/>
      <c r="L25" s="81" t="s">
        <v>11</v>
      </c>
      <c r="M25" s="81">
        <f>I24</f>
        <v>1829</v>
      </c>
      <c r="N25" s="81">
        <f>I25</f>
        <v>1844</v>
      </c>
      <c r="O25" s="81">
        <f>I26</f>
        <v>1848</v>
      </c>
      <c r="Q25" s="57"/>
      <c r="AA25" s="91"/>
      <c r="AB25" s="91"/>
      <c r="AC25" s="91"/>
    </row>
    <row r="26" spans="1:29" ht="15" customHeight="1" x14ac:dyDescent="0.25">
      <c r="A26" s="264"/>
      <c r="B26" s="227">
        <v>2023</v>
      </c>
      <c r="C26" s="79">
        <v>2</v>
      </c>
      <c r="D26" s="5">
        <v>293</v>
      </c>
      <c r="E26" s="5">
        <f>SUM(C26:D26)</f>
        <v>295</v>
      </c>
      <c r="F26" s="6">
        <f>E26/E44*100</f>
        <v>0.24039440981135149</v>
      </c>
      <c r="G26" s="79">
        <v>20</v>
      </c>
      <c r="H26" s="5">
        <v>1828</v>
      </c>
      <c r="I26" s="4">
        <f>SUM(G26:H26)</f>
        <v>1848</v>
      </c>
      <c r="J26" s="68">
        <f>I26/I44*100</f>
        <v>0.18051264418789334</v>
      </c>
      <c r="K26" s="56"/>
      <c r="L26" s="81" t="str">
        <f>A18</f>
        <v>OSTALI UGOSTITELJSKI OBJEKTI ZA SMJEŠTAJ</v>
      </c>
      <c r="M26" s="93">
        <f>I18</f>
        <v>118534</v>
      </c>
      <c r="N26" s="93">
        <f>I19</f>
        <v>106014</v>
      </c>
      <c r="O26" s="93">
        <f>I20</f>
        <v>66989</v>
      </c>
      <c r="Q26" s="57"/>
      <c r="AA26" s="91"/>
      <c r="AB26" s="91"/>
      <c r="AC26" s="91"/>
    </row>
    <row r="27" spans="1:29" ht="15" customHeight="1" x14ac:dyDescent="0.25">
      <c r="A27" s="264"/>
      <c r="B27" s="227" t="s">
        <v>30</v>
      </c>
      <c r="C27" s="13">
        <f>C24/C25*100</f>
        <v>200</v>
      </c>
      <c r="D27" s="9">
        <f>D24/D25*100</f>
        <v>101.37457044673539</v>
      </c>
      <c r="E27" s="9">
        <f>E24/E25*100</f>
        <v>101.71232876712328</v>
      </c>
      <c r="F27" s="6"/>
      <c r="G27" s="13">
        <f>G24/G25*100</f>
        <v>160</v>
      </c>
      <c r="H27" s="9">
        <f>H24/H25*100</f>
        <v>99.021207177814034</v>
      </c>
      <c r="I27" s="5">
        <f>I24/I25*100</f>
        <v>99.186550976138832</v>
      </c>
      <c r="J27" s="68"/>
      <c r="K27" s="56"/>
      <c r="L27" s="81" t="s">
        <v>9</v>
      </c>
      <c r="M27" s="93">
        <f>I12</f>
        <v>446693</v>
      </c>
      <c r="N27" s="93">
        <f>I13</f>
        <v>447904</v>
      </c>
      <c r="O27" s="93">
        <f>I14</f>
        <v>459363</v>
      </c>
      <c r="Q27" s="57"/>
      <c r="T27" s="81"/>
      <c r="U27" s="81"/>
      <c r="W27" s="81"/>
      <c r="X27" s="81"/>
      <c r="Z27" s="81"/>
      <c r="AA27" s="81"/>
      <c r="AB27" s="91"/>
      <c r="AC27" s="91"/>
    </row>
    <row r="28" spans="1:29" ht="15" customHeight="1" x14ac:dyDescent="0.25">
      <c r="A28" s="264"/>
      <c r="B28" s="227" t="s">
        <v>31</v>
      </c>
      <c r="C28" s="13">
        <f>C24/C26*100</f>
        <v>100</v>
      </c>
      <c r="D28" s="9">
        <f>D24/D26*100</f>
        <v>100.6825938566553</v>
      </c>
      <c r="E28" s="9">
        <f>E24/E26*100</f>
        <v>100.67796610169491</v>
      </c>
      <c r="F28" s="6"/>
      <c r="G28" s="13">
        <f>G24/G26*100</f>
        <v>40</v>
      </c>
      <c r="H28" s="9">
        <f>H24/H26*100</f>
        <v>99.61706783369803</v>
      </c>
      <c r="I28" s="9">
        <f>I24/I26*100</f>
        <v>98.971861471861473</v>
      </c>
      <c r="J28" s="68"/>
      <c r="K28" s="56"/>
      <c r="L28" s="81" t="s">
        <v>8</v>
      </c>
      <c r="M28" s="93">
        <f>I6</f>
        <v>122863</v>
      </c>
      <c r="N28" s="93">
        <f>I7</f>
        <v>117735</v>
      </c>
      <c r="O28" s="93">
        <f>I8</f>
        <v>125493</v>
      </c>
      <c r="Q28" s="57"/>
      <c r="S28" s="81"/>
      <c r="T28" s="93"/>
      <c r="U28" s="93"/>
      <c r="V28" s="81"/>
      <c r="W28" s="93"/>
      <c r="X28" s="93"/>
      <c r="Y28" s="81"/>
      <c r="Z28" s="93"/>
      <c r="AA28" s="93"/>
      <c r="AB28" s="91"/>
      <c r="AC28" s="91"/>
    </row>
    <row r="29" spans="1:29" ht="15" customHeight="1" thickBot="1" x14ac:dyDescent="0.3">
      <c r="A29" s="264"/>
      <c r="B29" s="229" t="s">
        <v>7</v>
      </c>
      <c r="C29" s="10">
        <f>C24/E24*100</f>
        <v>0.67340067340067333</v>
      </c>
      <c r="D29" s="11">
        <f>D24/E24*100</f>
        <v>99.326599326599336</v>
      </c>
      <c r="E29" s="11">
        <f>SUM(C29:D29)</f>
        <v>100.00000000000001</v>
      </c>
      <c r="F29" s="12"/>
      <c r="G29" s="10">
        <f>G24/I24*100</f>
        <v>0.4373974849644614</v>
      </c>
      <c r="H29" s="11">
        <f>H24/I24*100</f>
        <v>99.562602515035536</v>
      </c>
      <c r="I29" s="11">
        <f>SUM(G29:H29)</f>
        <v>100</v>
      </c>
      <c r="J29" s="71"/>
      <c r="K29" s="56"/>
      <c r="Q29" s="57"/>
      <c r="S29" s="81"/>
      <c r="T29" s="93"/>
      <c r="U29" s="93"/>
      <c r="V29" s="81"/>
      <c r="W29" s="93"/>
      <c r="X29" s="93"/>
      <c r="Y29" s="81"/>
      <c r="Z29" s="93"/>
      <c r="AA29" s="93"/>
      <c r="AB29" s="91"/>
      <c r="AC29" s="91"/>
    </row>
    <row r="30" spans="1:29" ht="15" customHeight="1" x14ac:dyDescent="0.25">
      <c r="A30" s="241" t="s">
        <v>12</v>
      </c>
      <c r="B30" s="230" t="s">
        <v>29</v>
      </c>
      <c r="C30" s="75">
        <f t="shared" ref="C30:J32" si="0">C6+C12+C18+C24</f>
        <v>13234</v>
      </c>
      <c r="D30" s="27">
        <f t="shared" si="0"/>
        <v>108371</v>
      </c>
      <c r="E30" s="27">
        <f t="shared" si="0"/>
        <v>121605</v>
      </c>
      <c r="F30" s="28">
        <f t="shared" si="0"/>
        <v>89.455564628252375</v>
      </c>
      <c r="G30" s="75">
        <f t="shared" si="0"/>
        <v>54415</v>
      </c>
      <c r="H30" s="27">
        <f t="shared" si="0"/>
        <v>635504</v>
      </c>
      <c r="I30" s="27">
        <f>I6+I12+I18+I24</f>
        <v>689919</v>
      </c>
      <c r="J30" s="67">
        <f t="shared" si="0"/>
        <v>56.080853699576181</v>
      </c>
      <c r="K30" s="56"/>
      <c r="Q30" s="57"/>
      <c r="S30" s="81"/>
      <c r="T30" s="93"/>
      <c r="U30" s="93"/>
      <c r="V30" s="81"/>
      <c r="W30" s="93"/>
      <c r="X30" s="93"/>
      <c r="Y30" s="81"/>
      <c r="Z30" s="93"/>
      <c r="AA30" s="93"/>
      <c r="AB30" s="91"/>
      <c r="AC30" s="91"/>
    </row>
    <row r="31" spans="1:29" ht="15" customHeight="1" x14ac:dyDescent="0.25">
      <c r="A31" s="242"/>
      <c r="B31" s="231" t="s">
        <v>26</v>
      </c>
      <c r="C31" s="77">
        <f t="shared" si="0"/>
        <v>12890</v>
      </c>
      <c r="D31" s="42">
        <f t="shared" si="0"/>
        <v>103201</v>
      </c>
      <c r="E31" s="42">
        <f t="shared" si="0"/>
        <v>116091</v>
      </c>
      <c r="F31" s="43">
        <f t="shared" si="0"/>
        <v>90.42481929212363</v>
      </c>
      <c r="G31" s="77">
        <f t="shared" si="0"/>
        <v>50809</v>
      </c>
      <c r="H31" s="42">
        <f t="shared" si="0"/>
        <v>622688</v>
      </c>
      <c r="I31" s="42">
        <f t="shared" si="0"/>
        <v>673497</v>
      </c>
      <c r="J31" s="72">
        <f t="shared" si="0"/>
        <v>62.462160838693876</v>
      </c>
      <c r="K31" s="64"/>
      <c r="L31" s="65"/>
      <c r="M31" s="65"/>
      <c r="N31" s="65"/>
      <c r="O31" s="65"/>
      <c r="P31" s="65"/>
      <c r="Q31" s="66"/>
      <c r="AA31" s="91"/>
      <c r="AB31" s="91"/>
      <c r="AC31" s="91"/>
    </row>
    <row r="32" spans="1:29" ht="15" customHeight="1" x14ac:dyDescent="0.25">
      <c r="A32" s="242"/>
      <c r="B32" s="231">
        <v>2023</v>
      </c>
      <c r="C32" s="77">
        <f t="shared" si="0"/>
        <v>10351</v>
      </c>
      <c r="D32" s="42">
        <f t="shared" si="0"/>
        <v>99867</v>
      </c>
      <c r="E32" s="42">
        <f t="shared" si="0"/>
        <v>110218</v>
      </c>
      <c r="F32" s="43">
        <f t="shared" si="0"/>
        <v>89.816240883347604</v>
      </c>
      <c r="G32" s="77">
        <f t="shared" si="0"/>
        <v>45853</v>
      </c>
      <c r="H32" s="42">
        <f t="shared" si="0"/>
        <v>607840</v>
      </c>
      <c r="I32" s="42">
        <f t="shared" si="0"/>
        <v>653693</v>
      </c>
      <c r="J32" s="72">
        <f t="shared" si="0"/>
        <v>63.852733721383423</v>
      </c>
      <c r="K32" s="64"/>
      <c r="L32" s="65"/>
      <c r="M32" s="65"/>
      <c r="N32" s="65"/>
      <c r="O32" s="65"/>
      <c r="P32" s="65"/>
      <c r="Q32" s="66"/>
      <c r="AA32" s="91"/>
      <c r="AB32" s="91"/>
      <c r="AC32" s="91"/>
    </row>
    <row r="33" spans="1:23" ht="15" customHeight="1" thickBot="1" x14ac:dyDescent="0.3">
      <c r="A33" s="242"/>
      <c r="B33" s="231" t="s">
        <v>30</v>
      </c>
      <c r="C33" s="45">
        <f>C30/C31*100</f>
        <v>102.66873545384018</v>
      </c>
      <c r="D33" s="44">
        <f>D30/D31*100</f>
        <v>105.00964137944399</v>
      </c>
      <c r="E33" s="44">
        <f>E30/E31*100</f>
        <v>104.74972220068739</v>
      </c>
      <c r="F33" s="43"/>
      <c r="G33" s="45">
        <f>G30/G31*100</f>
        <v>107.09716782459799</v>
      </c>
      <c r="H33" s="44">
        <f>H30/H31*100</f>
        <v>102.05817359576545</v>
      </c>
      <c r="I33" s="44">
        <f>I30/I31*100</f>
        <v>102.43831821077154</v>
      </c>
      <c r="J33" s="72"/>
      <c r="K33" s="61"/>
      <c r="L33" s="62"/>
      <c r="M33" s="62"/>
      <c r="N33" s="62"/>
      <c r="O33" s="62"/>
      <c r="P33" s="62"/>
      <c r="Q33" s="63"/>
    </row>
    <row r="34" spans="1:23" ht="15" customHeight="1" x14ac:dyDescent="0.25">
      <c r="A34" s="242"/>
      <c r="B34" s="231" t="s">
        <v>31</v>
      </c>
      <c r="C34" s="45">
        <f>C30/C32*100</f>
        <v>127.85238141242392</v>
      </c>
      <c r="D34" s="44">
        <f>D30/D32*100</f>
        <v>108.51532538275907</v>
      </c>
      <c r="E34" s="44">
        <f>E30/E32*100</f>
        <v>110.33134333774883</v>
      </c>
      <c r="F34" s="43"/>
      <c r="G34" s="45">
        <f>G30/G32*100</f>
        <v>118.6727149804811</v>
      </c>
      <c r="H34" s="44">
        <f>H30/H32*100</f>
        <v>104.55119768360095</v>
      </c>
      <c r="I34" s="44">
        <f>I30/I32*100</f>
        <v>105.54174513112424</v>
      </c>
      <c r="J34" s="43"/>
      <c r="K34" s="265" t="s">
        <v>20</v>
      </c>
      <c r="L34" s="266"/>
      <c r="M34" s="266"/>
      <c r="N34" s="266"/>
      <c r="O34" s="266"/>
      <c r="P34" s="266"/>
      <c r="Q34" s="267"/>
    </row>
    <row r="35" spans="1:23" ht="15" customHeight="1" thickBot="1" x14ac:dyDescent="0.3">
      <c r="A35" s="243"/>
      <c r="B35" s="232" t="s">
        <v>7</v>
      </c>
      <c r="C35" s="50">
        <f>C30/E30*100</f>
        <v>10.882776201636446</v>
      </c>
      <c r="D35" s="48">
        <f>D30/E30*100</f>
        <v>89.117223798363554</v>
      </c>
      <c r="E35" s="48">
        <f>SUM(C35:D35)</f>
        <v>100</v>
      </c>
      <c r="F35" s="49"/>
      <c r="G35" s="50">
        <f>G30/I30*100</f>
        <v>7.8871577677959301</v>
      </c>
      <c r="H35" s="48">
        <f>H30/I30*100</f>
        <v>92.112842232204073</v>
      </c>
      <c r="I35" s="48">
        <f>SUM(G35:H35)</f>
        <v>100</v>
      </c>
      <c r="J35" s="49"/>
      <c r="K35" s="268"/>
      <c r="L35" s="269"/>
      <c r="M35" s="269"/>
      <c r="N35" s="269"/>
      <c r="O35" s="269"/>
      <c r="P35" s="269"/>
      <c r="Q35" s="270"/>
    </row>
    <row r="36" spans="1:23" ht="15" customHeight="1" x14ac:dyDescent="0.25">
      <c r="A36" s="244" t="s">
        <v>13</v>
      </c>
      <c r="B36" s="226" t="s">
        <v>29</v>
      </c>
      <c r="C36" s="75">
        <v>3958</v>
      </c>
      <c r="D36" s="27">
        <v>10376</v>
      </c>
      <c r="E36" s="27">
        <f>SUM(C36:D36)</f>
        <v>14334</v>
      </c>
      <c r="F36" s="28">
        <f>E36/E42*100</f>
        <v>10.544435371747623</v>
      </c>
      <c r="G36" s="75">
        <v>187050</v>
      </c>
      <c r="H36" s="27">
        <v>353253</v>
      </c>
      <c r="I36" s="27">
        <f>G36+H36</f>
        <v>540303</v>
      </c>
      <c r="J36" s="28">
        <f>I36/I42*100</f>
        <v>43.919146300423826</v>
      </c>
      <c r="K36" s="56"/>
      <c r="Q36" s="57"/>
    </row>
    <row r="37" spans="1:23" ht="15" customHeight="1" x14ac:dyDescent="0.25">
      <c r="A37" s="245"/>
      <c r="B37" s="227" t="s">
        <v>26</v>
      </c>
      <c r="C37" s="76">
        <v>3494</v>
      </c>
      <c r="D37" s="22">
        <v>8799</v>
      </c>
      <c r="E37" s="158">
        <f>SUM(C37:D37)</f>
        <v>12293</v>
      </c>
      <c r="F37" s="23">
        <f>E37/E43*100</f>
        <v>9.5751807078763704</v>
      </c>
      <c r="G37" s="79">
        <v>155505</v>
      </c>
      <c r="H37" s="5">
        <v>249246</v>
      </c>
      <c r="I37" s="22">
        <f>G37+H37</f>
        <v>404751</v>
      </c>
      <c r="J37" s="23">
        <f>I37/I43*100</f>
        <v>37.537839161306117</v>
      </c>
      <c r="K37" s="56"/>
      <c r="L37" s="81" t="s">
        <v>8</v>
      </c>
      <c r="M37" s="82">
        <f>J6</f>
        <v>9.9870592462173491</v>
      </c>
      <c r="Q37" s="57"/>
    </row>
    <row r="38" spans="1:23" ht="15" customHeight="1" x14ac:dyDescent="0.25">
      <c r="A38" s="245"/>
      <c r="B38" s="227">
        <v>2023</v>
      </c>
      <c r="C38" s="76">
        <v>3651</v>
      </c>
      <c r="D38" s="22">
        <v>8846</v>
      </c>
      <c r="E38" s="22">
        <f>SUM(C38:D38)</f>
        <v>12497</v>
      </c>
      <c r="F38" s="23">
        <f>E38/E44*100</f>
        <v>10.183759116652407</v>
      </c>
      <c r="G38" s="76">
        <v>148287</v>
      </c>
      <c r="H38" s="22">
        <v>221771</v>
      </c>
      <c r="I38" s="22">
        <f>G38+H38</f>
        <v>370058</v>
      </c>
      <c r="J38" s="23">
        <f>I38/I44*100</f>
        <v>36.147266278616577</v>
      </c>
      <c r="K38" s="56"/>
      <c r="L38" s="81" t="s">
        <v>9</v>
      </c>
      <c r="M38" s="82">
        <f>J12</f>
        <v>36.309950561768531</v>
      </c>
      <c r="Q38" s="57"/>
    </row>
    <row r="39" spans="1:23" ht="15" customHeight="1" x14ac:dyDescent="0.25">
      <c r="A39" s="245"/>
      <c r="B39" s="227" t="s">
        <v>30</v>
      </c>
      <c r="C39" s="25">
        <f>C36/C37*100</f>
        <v>113.27990841442472</v>
      </c>
      <c r="D39" s="24">
        <f>D36/D37*100</f>
        <v>117.92249119218093</v>
      </c>
      <c r="E39" s="219">
        <f>E36/E37*100</f>
        <v>116.60294476531359</v>
      </c>
      <c r="F39" s="23"/>
      <c r="G39" s="25">
        <f>G36/G37*100</f>
        <v>120.28552136587247</v>
      </c>
      <c r="H39" s="24">
        <f>H36/H37*100</f>
        <v>141.72865361931585</v>
      </c>
      <c r="I39" s="24">
        <f>I36/I37*100</f>
        <v>133.49021991298352</v>
      </c>
      <c r="J39" s="23"/>
      <c r="K39" s="56"/>
      <c r="L39" s="81" t="s">
        <v>10</v>
      </c>
      <c r="M39" s="82">
        <f>J18</f>
        <v>9.6351715381451477</v>
      </c>
      <c r="Q39" s="57"/>
    </row>
    <row r="40" spans="1:23" ht="15" customHeight="1" x14ac:dyDescent="0.25">
      <c r="A40" s="245"/>
      <c r="B40" s="227" t="s">
        <v>31</v>
      </c>
      <c r="C40" s="25">
        <f>C36/C38*100</f>
        <v>108.40865516296904</v>
      </c>
      <c r="D40" s="219">
        <f>D36/D38*100</f>
        <v>117.29595297309518</v>
      </c>
      <c r="E40" s="24">
        <f>E36/E38*100</f>
        <v>114.69952788669279</v>
      </c>
      <c r="F40" s="23"/>
      <c r="G40" s="25">
        <f>G36/G38*100</f>
        <v>126.14052479313764</v>
      </c>
      <c r="H40" s="24">
        <f>H36/H38*100</f>
        <v>159.28728282778181</v>
      </c>
      <c r="I40" s="24">
        <f>I36/I38*100</f>
        <v>146.00495057531521</v>
      </c>
      <c r="J40" s="23"/>
      <c r="K40" s="56"/>
      <c r="L40" s="81" t="s">
        <v>11</v>
      </c>
      <c r="M40" s="82">
        <f>J24</f>
        <v>0.14867235344515056</v>
      </c>
      <c r="Q40" s="57"/>
    </row>
    <row r="41" spans="1:23" ht="15" customHeight="1" thickBot="1" x14ac:dyDescent="0.3">
      <c r="A41" s="246"/>
      <c r="B41" s="233" t="s">
        <v>7</v>
      </c>
      <c r="C41" s="47">
        <f>C36/E36*100</f>
        <v>27.612669178177757</v>
      </c>
      <c r="D41" s="46">
        <f>D36/E36*100</f>
        <v>72.387330821822232</v>
      </c>
      <c r="E41" s="46">
        <f>SUM(C41:D41)</f>
        <v>99.999999999999986</v>
      </c>
      <c r="F41" s="26"/>
      <c r="G41" s="47">
        <f>G36/I36*100</f>
        <v>34.619463523245294</v>
      </c>
      <c r="H41" s="46">
        <f>H36/I36*100</f>
        <v>65.380536476754713</v>
      </c>
      <c r="I41" s="46">
        <f>SUM(G41:H41)</f>
        <v>100</v>
      </c>
      <c r="J41" s="26"/>
      <c r="K41" s="56"/>
      <c r="L41" s="81" t="s">
        <v>21</v>
      </c>
      <c r="M41" s="82">
        <f>J36</f>
        <v>43.919146300423826</v>
      </c>
      <c r="Q41" s="57"/>
    </row>
    <row r="42" spans="1:23" ht="15" customHeight="1" x14ac:dyDescent="0.25">
      <c r="A42" s="271" t="s">
        <v>18</v>
      </c>
      <c r="B42" s="234" t="s">
        <v>29</v>
      </c>
      <c r="C42" s="73">
        <f t="shared" ref="C42:D44" si="1">C30+C36</f>
        <v>17192</v>
      </c>
      <c r="D42" s="51">
        <f t="shared" si="1"/>
        <v>118747</v>
      </c>
      <c r="E42" s="51">
        <f>SUM(C42:D42)</f>
        <v>135939</v>
      </c>
      <c r="F42" s="52">
        <f>F6+F12+F18+F24+F36</f>
        <v>100</v>
      </c>
      <c r="G42" s="73">
        <f>G30+G36</f>
        <v>241465</v>
      </c>
      <c r="H42" s="51">
        <f t="shared" ref="G42:H44" si="2">H30+H36</f>
        <v>988757</v>
      </c>
      <c r="I42" s="51">
        <f>SUM(G42:H42)</f>
        <v>1230222</v>
      </c>
      <c r="J42" s="52">
        <f>J6+J12+J18+J24+J36</f>
        <v>100</v>
      </c>
      <c r="K42" s="56"/>
      <c r="Q42" s="57"/>
      <c r="T42" s="81"/>
      <c r="U42" s="81"/>
      <c r="V42" s="81"/>
      <c r="W42" s="81"/>
    </row>
    <row r="43" spans="1:23" ht="15" customHeight="1" x14ac:dyDescent="0.25">
      <c r="A43" s="271"/>
      <c r="B43" s="235" t="s">
        <v>26</v>
      </c>
      <c r="C43" s="74">
        <f t="shared" si="1"/>
        <v>16384</v>
      </c>
      <c r="D43" s="32">
        <f t="shared" si="1"/>
        <v>112000</v>
      </c>
      <c r="E43" s="32">
        <f>SUM(C43:D43)</f>
        <v>128384</v>
      </c>
      <c r="F43" s="33">
        <f>F31+F37</f>
        <v>100</v>
      </c>
      <c r="G43" s="74">
        <f t="shared" si="2"/>
        <v>206314</v>
      </c>
      <c r="H43" s="32">
        <f t="shared" si="2"/>
        <v>871934</v>
      </c>
      <c r="I43" s="32">
        <f>SUM(G43:H43)</f>
        <v>1078248</v>
      </c>
      <c r="J43" s="33">
        <f>J7+J13+J19+J25+J37</f>
        <v>100</v>
      </c>
      <c r="K43" s="56"/>
      <c r="Q43" s="57"/>
      <c r="S43" s="81"/>
      <c r="T43" s="92"/>
      <c r="U43" s="92"/>
      <c r="V43" s="93"/>
      <c r="W43" s="93"/>
    </row>
    <row r="44" spans="1:23" ht="15" customHeight="1" x14ac:dyDescent="0.25">
      <c r="A44" s="271"/>
      <c r="B44" s="235">
        <v>2023</v>
      </c>
      <c r="C44" s="74">
        <f t="shared" si="1"/>
        <v>14002</v>
      </c>
      <c r="D44" s="32">
        <f t="shared" si="1"/>
        <v>108713</v>
      </c>
      <c r="E44" s="32">
        <f>SUM(C44:D44)</f>
        <v>122715</v>
      </c>
      <c r="F44" s="33">
        <f>F32+F38</f>
        <v>100.00000000000001</v>
      </c>
      <c r="G44" s="74">
        <f t="shared" si="2"/>
        <v>194140</v>
      </c>
      <c r="H44" s="32">
        <f t="shared" si="2"/>
        <v>829611</v>
      </c>
      <c r="I44" s="237">
        <f>SUM(G44:H44)</f>
        <v>1023751</v>
      </c>
      <c r="J44" s="33">
        <f>J32+J38</f>
        <v>100</v>
      </c>
      <c r="K44" s="56"/>
      <c r="Q44" s="57"/>
      <c r="S44" s="81"/>
      <c r="T44" s="93"/>
      <c r="U44" s="93"/>
      <c r="V44" s="93"/>
      <c r="W44" s="93"/>
    </row>
    <row r="45" spans="1:23" ht="15" customHeight="1" x14ac:dyDescent="0.25">
      <c r="A45" s="271"/>
      <c r="B45" s="235" t="s">
        <v>30</v>
      </c>
      <c r="C45" s="35">
        <f>C42/C43*100</f>
        <v>104.931640625</v>
      </c>
      <c r="D45" s="34">
        <f>D42/D43*100</f>
        <v>106.02410714285715</v>
      </c>
      <c r="E45" s="34">
        <f>E42/E43*100</f>
        <v>105.88468968095712</v>
      </c>
      <c r="F45" s="33"/>
      <c r="G45" s="35">
        <f>G42/G43*100</f>
        <v>117.03762226509107</v>
      </c>
      <c r="H45" s="34">
        <f>H42/H43*100</f>
        <v>113.39814710746457</v>
      </c>
      <c r="I45" s="34">
        <f>I42/I43*100</f>
        <v>114.09453112827477</v>
      </c>
      <c r="J45" s="33"/>
      <c r="K45" s="56"/>
      <c r="Q45" s="57"/>
      <c r="S45" s="81"/>
      <c r="T45" s="93"/>
      <c r="U45" s="93"/>
      <c r="V45" s="93"/>
      <c r="W45" s="93"/>
    </row>
    <row r="46" spans="1:23" ht="15" customHeight="1" x14ac:dyDescent="0.25">
      <c r="A46" s="271"/>
      <c r="B46" s="235" t="s">
        <v>31</v>
      </c>
      <c r="C46" s="35">
        <f>C42/C44*100</f>
        <v>122.78245964862163</v>
      </c>
      <c r="D46" s="34">
        <f>D42/D44*100</f>
        <v>109.22980692281511</v>
      </c>
      <c r="E46" s="34">
        <f>E42/E44*100</f>
        <v>110.77618872998411</v>
      </c>
      <c r="F46" s="33"/>
      <c r="G46" s="35">
        <f>G42/G44*100</f>
        <v>124.37673843618006</v>
      </c>
      <c r="H46" s="34">
        <f>H42/H44*100</f>
        <v>119.18320755149101</v>
      </c>
      <c r="I46" s="34">
        <f>I42/I44*100</f>
        <v>120.16808774789965</v>
      </c>
      <c r="J46" s="33"/>
      <c r="K46" s="56"/>
      <c r="Q46" s="57"/>
      <c r="S46" s="81"/>
      <c r="T46" s="93"/>
      <c r="U46" s="93"/>
    </row>
    <row r="47" spans="1:23" ht="15" customHeight="1" thickBot="1" x14ac:dyDescent="0.3">
      <c r="A47" s="272"/>
      <c r="B47" s="236" t="s">
        <v>7</v>
      </c>
      <c r="C47" s="38">
        <f>C42/E42*100</f>
        <v>12.646848954310389</v>
      </c>
      <c r="D47" s="36">
        <f>D42/E42*100</f>
        <v>87.353151045689614</v>
      </c>
      <c r="E47" s="36">
        <f>SUM(C47:D47)</f>
        <v>100</v>
      </c>
      <c r="F47" s="37"/>
      <c r="G47" s="38">
        <f>G42/I42*100</f>
        <v>19.627758242008355</v>
      </c>
      <c r="H47" s="36">
        <f>H42/I42*100</f>
        <v>80.372241757991645</v>
      </c>
      <c r="I47" s="36">
        <f>SUM(G47:H47)</f>
        <v>100</v>
      </c>
      <c r="J47" s="37"/>
      <c r="K47" s="58"/>
      <c r="L47" s="59"/>
      <c r="M47" s="59"/>
      <c r="N47" s="59"/>
      <c r="O47" s="59"/>
      <c r="P47" s="59"/>
      <c r="Q47" s="60"/>
      <c r="T47" s="81"/>
      <c r="U47" s="81"/>
      <c r="V47" s="81"/>
    </row>
    <row r="48" spans="1:23" ht="15" customHeight="1" x14ac:dyDescent="0.25">
      <c r="A48" s="83"/>
      <c r="B48" s="84"/>
      <c r="C48" s="84"/>
      <c r="D48" s="84"/>
      <c r="E48" s="84"/>
      <c r="F48" s="84"/>
      <c r="G48" s="84"/>
      <c r="H48" s="84"/>
      <c r="S48" s="81"/>
      <c r="T48" s="93"/>
      <c r="U48" s="93"/>
      <c r="V48" s="93"/>
    </row>
    <row r="49" spans="1:22" ht="15" customHeight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S49" s="81"/>
      <c r="T49" s="93"/>
      <c r="U49" s="93"/>
      <c r="V49" s="93"/>
    </row>
    <row r="50" spans="1:22" x14ac:dyDescent="0.25">
      <c r="A50" s="86"/>
      <c r="B50" s="86"/>
      <c r="C50" s="86"/>
      <c r="D50" s="86"/>
      <c r="E50" s="86"/>
      <c r="F50" s="86"/>
      <c r="G50" s="86"/>
      <c r="H50" s="86"/>
      <c r="I50" s="86"/>
      <c r="K50" s="81"/>
      <c r="L50" s="93"/>
      <c r="M50" s="93"/>
      <c r="N50" s="93"/>
    </row>
    <row r="51" spans="1:22" x14ac:dyDescent="0.25">
      <c r="A51" s="86"/>
      <c r="B51" s="86"/>
      <c r="C51" s="86"/>
      <c r="D51" s="86"/>
      <c r="E51" s="86"/>
      <c r="F51" s="86"/>
      <c r="G51" s="86"/>
      <c r="H51" s="86"/>
      <c r="I51" s="86"/>
      <c r="K51" s="81"/>
      <c r="L51" s="93"/>
      <c r="M51" s="93"/>
      <c r="N51" s="93"/>
    </row>
    <row r="52" spans="1:22" x14ac:dyDescent="0.25">
      <c r="A52" s="86"/>
      <c r="B52" s="86"/>
      <c r="C52" s="86"/>
      <c r="D52" s="86"/>
      <c r="E52" s="86"/>
      <c r="F52" s="86"/>
      <c r="G52" s="86"/>
      <c r="H52" s="86"/>
      <c r="I52" s="86"/>
    </row>
    <row r="53" spans="1:22" x14ac:dyDescent="0.25">
      <c r="A53" s="86"/>
      <c r="B53" s="86"/>
      <c r="C53" s="86"/>
      <c r="D53" s="86"/>
      <c r="E53" s="86"/>
      <c r="F53" s="86"/>
      <c r="G53" s="86"/>
      <c r="H53" s="86"/>
      <c r="I53" s="86"/>
    </row>
    <row r="54" spans="1:22" x14ac:dyDescent="0.25">
      <c r="A54" s="86"/>
      <c r="B54" s="86"/>
      <c r="C54" s="86"/>
      <c r="D54" s="86"/>
      <c r="E54" s="86"/>
      <c r="F54" s="86"/>
      <c r="G54" s="86"/>
      <c r="H54" s="86"/>
      <c r="I54" s="86"/>
    </row>
    <row r="55" spans="1:22" x14ac:dyDescent="0.25">
      <c r="A55" s="86"/>
      <c r="B55" s="86"/>
      <c r="C55" s="86"/>
      <c r="D55" s="86"/>
      <c r="E55" s="86"/>
      <c r="F55" s="86"/>
      <c r="G55" s="86"/>
      <c r="H55" s="86"/>
      <c r="I55" s="86"/>
    </row>
    <row r="56" spans="1:22" ht="15" customHeight="1" x14ac:dyDescent="0.25">
      <c r="A56" s="86"/>
      <c r="B56" s="86"/>
      <c r="C56" s="86"/>
      <c r="D56" s="86"/>
      <c r="E56" s="86"/>
      <c r="F56" s="86"/>
      <c r="G56" s="86"/>
      <c r="H56" s="86"/>
      <c r="I56" s="86"/>
    </row>
    <row r="57" spans="1:22" ht="15" customHeight="1" x14ac:dyDescent="0.25">
      <c r="A57" s="86"/>
      <c r="B57" s="86"/>
      <c r="C57" s="86"/>
      <c r="D57" s="86"/>
      <c r="E57" s="86"/>
      <c r="F57" s="86"/>
      <c r="G57" s="86"/>
      <c r="H57" s="86"/>
      <c r="I57" s="86"/>
    </row>
    <row r="58" spans="1:22" ht="15" customHeight="1" x14ac:dyDescent="0.25">
      <c r="A58" s="86"/>
      <c r="B58" s="86"/>
      <c r="C58" s="86"/>
      <c r="D58" s="86"/>
      <c r="E58" s="86"/>
      <c r="F58" s="86"/>
      <c r="G58" s="86"/>
      <c r="H58" s="86"/>
      <c r="I58" s="86"/>
    </row>
    <row r="59" spans="1:22" ht="15" customHeight="1" x14ac:dyDescent="0.25">
      <c r="A59" s="86"/>
      <c r="B59" s="86"/>
      <c r="C59" s="86"/>
      <c r="D59" s="86"/>
      <c r="E59" s="86"/>
      <c r="F59" s="86"/>
      <c r="G59" s="86"/>
      <c r="H59" s="86"/>
      <c r="I59" s="86"/>
    </row>
    <row r="60" spans="1:22" ht="15" customHeight="1" x14ac:dyDescent="0.25">
      <c r="A60" s="86"/>
      <c r="B60" s="86"/>
      <c r="C60" s="86"/>
      <c r="D60" s="86"/>
      <c r="E60" s="86"/>
      <c r="F60" s="86"/>
      <c r="G60" s="86"/>
      <c r="H60" s="86"/>
      <c r="I60" s="86"/>
    </row>
    <row r="61" spans="1:22" ht="15" customHeight="1" x14ac:dyDescent="0.25">
      <c r="A61" s="85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</row>
    <row r="62" spans="1:22" ht="15" customHeight="1" x14ac:dyDescent="0.25">
      <c r="A62" s="85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</row>
    <row r="63" spans="1:22" ht="15" customHeight="1" x14ac:dyDescent="0.25">
      <c r="A63" s="85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1:22" ht="15" customHeight="1" x14ac:dyDescent="0.25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</row>
    <row r="65" spans="1:17" ht="15" customHeight="1" x14ac:dyDescent="0.25">
      <c r="A65" s="8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</row>
    <row r="66" spans="1:17" ht="15" customHeight="1" x14ac:dyDescent="0.25">
      <c r="A66" s="85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1:17" ht="15" customHeight="1" x14ac:dyDescent="0.25">
      <c r="A67" s="85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</row>
    <row r="68" spans="1:17" ht="15" customHeight="1" x14ac:dyDescent="0.25">
      <c r="A68" s="85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</row>
    <row r="69" spans="1:17" ht="15" customHeight="1" x14ac:dyDescent="0.25">
      <c r="A69" s="85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</row>
    <row r="70" spans="1:17" ht="15" customHeight="1" x14ac:dyDescent="0.25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</row>
    <row r="71" spans="1:17" ht="15" customHeight="1" x14ac:dyDescent="0.25">
      <c r="A71" s="85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7" ht="15" customHeight="1" x14ac:dyDescent="0.25">
      <c r="A72" s="85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</row>
  </sheetData>
  <mergeCells count="13">
    <mergeCell ref="A42:A47"/>
    <mergeCell ref="A1:Q3"/>
    <mergeCell ref="A30:A35"/>
    <mergeCell ref="A36:A41"/>
    <mergeCell ref="K4:Q4"/>
    <mergeCell ref="A4:B5"/>
    <mergeCell ref="C4:F4"/>
    <mergeCell ref="G4:J4"/>
    <mergeCell ref="A6:A11"/>
    <mergeCell ref="A12:A17"/>
    <mergeCell ref="A18:A23"/>
    <mergeCell ref="A24:A29"/>
    <mergeCell ref="K34:Q35"/>
  </mergeCells>
  <phoneticPr fontId="42" type="noConversion"/>
  <printOptions horizontalCentered="1"/>
  <pageMargins left="0.15748031496062992" right="0.15748031496062992" top="0.10572916666666667" bottom="0.15748031496062992" header="0" footer="0"/>
  <pageSetup paperSize="9" scale="90" fitToHeight="0" orientation="landscape" horizontalDpi="1200" verticalDpi="1200" r:id="rId1"/>
  <headerFooter differentFirst="1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2485-A869-498A-BBCC-BFBE6363217E}">
  <dimension ref="A1:AR107"/>
  <sheetViews>
    <sheetView zoomScale="90" zoomScaleNormal="90" zoomScaleSheetLayoutView="80" zoomScalePageLayoutView="60" workbookViewId="0">
      <selection activeCell="G14" sqref="G14"/>
    </sheetView>
  </sheetViews>
  <sheetFormatPr defaultRowHeight="15" x14ac:dyDescent="0.25"/>
  <cols>
    <col min="1" max="1" width="16.28515625" customWidth="1"/>
    <col min="2" max="2" width="8.5703125" bestFit="1" customWidth="1"/>
    <col min="3" max="3" width="8.42578125" bestFit="1" customWidth="1"/>
    <col min="4" max="4" width="8.7109375" customWidth="1"/>
    <col min="5" max="5" width="8.5703125" bestFit="1" customWidth="1"/>
    <col min="6" max="6" width="8.42578125" bestFit="1" customWidth="1"/>
    <col min="7" max="7" width="8.7109375" customWidth="1"/>
    <col min="8" max="8" width="8.5703125" bestFit="1" customWidth="1"/>
    <col min="9" max="9" width="8.42578125" bestFit="1" customWidth="1"/>
    <col min="10" max="10" width="8" customWidth="1"/>
    <col min="11" max="11" width="8.85546875" customWidth="1"/>
    <col min="12" max="12" width="9.7109375" customWidth="1"/>
    <col min="13" max="13" width="10.42578125" customWidth="1"/>
    <col min="14" max="14" width="8.140625" bestFit="1" customWidth="1"/>
    <col min="15" max="15" width="7.5703125" bestFit="1" customWidth="1"/>
    <col min="16" max="16" width="8.140625" bestFit="1" customWidth="1"/>
    <col min="17" max="17" width="9.5703125" customWidth="1"/>
    <col min="18" max="18" width="13.42578125" customWidth="1"/>
    <col min="19" max="20" width="11" bestFit="1" customWidth="1"/>
    <col min="21" max="21" width="10.7109375" customWidth="1"/>
    <col min="24" max="24" width="12.140625" customWidth="1"/>
  </cols>
  <sheetData>
    <row r="1" spans="1:44" ht="9.9499999999999993" customHeight="1" x14ac:dyDescent="0.25">
      <c r="A1" s="273" t="s">
        <v>107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</row>
    <row r="2" spans="1:44" ht="9.9499999999999993" customHeight="1" x14ac:dyDescent="0.25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</row>
    <row r="3" spans="1:44" ht="9.9499999999999993" customHeight="1" thickBot="1" x14ac:dyDescent="0.3">
      <c r="A3" s="274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</row>
    <row r="4" spans="1:44" x14ac:dyDescent="0.25">
      <c r="A4" s="282" t="s">
        <v>22</v>
      </c>
      <c r="B4" s="275" t="s">
        <v>29</v>
      </c>
      <c r="C4" s="275"/>
      <c r="D4" s="275"/>
      <c r="E4" s="276" t="s">
        <v>26</v>
      </c>
      <c r="F4" s="275"/>
      <c r="G4" s="277"/>
      <c r="H4" s="275" t="s">
        <v>23</v>
      </c>
      <c r="I4" s="275"/>
      <c r="J4" s="275"/>
      <c r="K4" s="278" t="s">
        <v>30</v>
      </c>
      <c r="L4" s="279"/>
      <c r="M4" s="275" t="s">
        <v>31</v>
      </c>
      <c r="N4" s="275"/>
      <c r="O4" s="280" t="s">
        <v>27</v>
      </c>
      <c r="P4" s="281"/>
      <c r="Q4" s="100"/>
      <c r="R4" s="100"/>
      <c r="S4" s="100"/>
      <c r="T4" s="100"/>
      <c r="U4" s="100"/>
      <c r="V4" s="100"/>
      <c r="W4" s="107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</row>
    <row r="5" spans="1:44" ht="30.75" thickBot="1" x14ac:dyDescent="0.3">
      <c r="A5" s="283"/>
      <c r="B5" s="17" t="s">
        <v>14</v>
      </c>
      <c r="C5" s="18" t="s">
        <v>15</v>
      </c>
      <c r="D5" s="126" t="s">
        <v>16</v>
      </c>
      <c r="E5" s="19" t="s">
        <v>14</v>
      </c>
      <c r="F5" s="18" t="s">
        <v>15</v>
      </c>
      <c r="G5" s="20" t="s">
        <v>16</v>
      </c>
      <c r="H5" s="17" t="s">
        <v>14</v>
      </c>
      <c r="I5" s="18" t="s">
        <v>15</v>
      </c>
      <c r="J5" s="126" t="s">
        <v>16</v>
      </c>
      <c r="K5" s="19" t="s">
        <v>14</v>
      </c>
      <c r="L5" s="21" t="s">
        <v>15</v>
      </c>
      <c r="M5" s="17" t="s">
        <v>14</v>
      </c>
      <c r="N5" s="120" t="s">
        <v>15</v>
      </c>
      <c r="O5" s="19" t="s">
        <v>14</v>
      </c>
      <c r="P5" s="21" t="s">
        <v>15</v>
      </c>
      <c r="Q5" t="str">
        <f t="shared" ref="Q5:Q14" si="0">A6</f>
        <v>Njemačka</v>
      </c>
      <c r="R5" s="101">
        <f>D6</f>
        <v>26.695307710035525</v>
      </c>
      <c r="W5" s="102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</row>
    <row r="6" spans="1:44" x14ac:dyDescent="0.25">
      <c r="A6" s="180" t="s">
        <v>32</v>
      </c>
      <c r="B6" s="122">
        <v>23853</v>
      </c>
      <c r="C6" s="123">
        <v>184176</v>
      </c>
      <c r="D6" s="127">
        <f>IF($C$83&lt;&gt;0,C6/$C$83*100,0)</f>
        <v>26.695307710035525</v>
      </c>
      <c r="E6" s="124">
        <v>23629</v>
      </c>
      <c r="F6" s="123">
        <v>189020</v>
      </c>
      <c r="G6" s="125">
        <f t="shared" ref="G6:G37" si="1">IF($F$83&lt;&gt;0,F6/$F$83*100,0)</f>
        <v>28.065455376935606</v>
      </c>
      <c r="H6" s="122">
        <v>25467</v>
      </c>
      <c r="I6" s="123">
        <v>200340</v>
      </c>
      <c r="J6" s="127">
        <f t="shared" ref="J6:J37" si="2">IF($I$83&lt;&gt;0,I6/$I$83*100,0)</f>
        <v>30.647414000149919</v>
      </c>
      <c r="K6" s="132">
        <f t="shared" ref="K6:K37" si="3">IF(OR(B6&lt;&gt;0)*(E6&lt;&gt;0),B6/E6*100," ")</f>
        <v>100.94798764230394</v>
      </c>
      <c r="L6" s="133">
        <f>IF(OR(C6&lt;&gt;0)*(F6&lt;&gt;0),C6/F6*100," ")</f>
        <v>97.437308221352239</v>
      </c>
      <c r="M6" s="189">
        <f>IF(OR(B6&lt;&gt;0)*(H6&lt;&gt;0),B6/H6*100," ")</f>
        <v>93.662386617976196</v>
      </c>
      <c r="N6" s="190">
        <f>IF(OR(C6&lt;&gt;0)*(I6&lt;&gt;0),C6/I6*100," ")</f>
        <v>91.931716082659477</v>
      </c>
      <c r="O6" s="131">
        <f>IF(OR(E6&lt;&gt;0)*(H6&lt;&gt;0),E6/H6*100," ")</f>
        <v>92.782816978835356</v>
      </c>
      <c r="P6" s="133">
        <f>IF(OR(F6&lt;&gt;0)*(I6&lt;&gt;0),F6/I6*100," ")</f>
        <v>94.34960567036039</v>
      </c>
      <c r="Q6" t="str">
        <f t="shared" si="0"/>
        <v>Austrija</v>
      </c>
      <c r="R6" s="101">
        <f t="shared" ref="R6:R14" si="4">D7</f>
        <v>13.589711255959033</v>
      </c>
      <c r="W6" s="102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</row>
    <row r="7" spans="1:44" x14ac:dyDescent="0.25">
      <c r="A7" s="178" t="s">
        <v>33</v>
      </c>
      <c r="B7" s="108">
        <v>18734</v>
      </c>
      <c r="C7" s="109">
        <v>93758</v>
      </c>
      <c r="D7" s="128">
        <f>IF($C$83&lt;&gt;0,C7/$C$83*100,0)</f>
        <v>13.589711255959033</v>
      </c>
      <c r="E7" s="112">
        <v>16831</v>
      </c>
      <c r="F7" s="109">
        <v>88026</v>
      </c>
      <c r="G7" s="39">
        <f t="shared" si="1"/>
        <v>13.069991403079747</v>
      </c>
      <c r="H7" s="108">
        <v>16090</v>
      </c>
      <c r="I7" s="109">
        <v>83654</v>
      </c>
      <c r="J7" s="127">
        <f t="shared" si="2"/>
        <v>12.797138718022069</v>
      </c>
      <c r="K7" s="132">
        <f t="shared" si="3"/>
        <v>111.30651773513161</v>
      </c>
      <c r="L7" s="133">
        <f>IF(OR(C7&lt;&gt;0)*(F7&lt;&gt;0),C7/F7*100," ")</f>
        <v>106.51171244859474</v>
      </c>
      <c r="M7" s="40">
        <f>IF(OR(B7&lt;&gt;0)*(H7&lt;&gt;0),B7/H7*100," ")</f>
        <v>116.43256681168428</v>
      </c>
      <c r="N7" s="41">
        <f>IF(OR(C7&lt;&gt;0)*(I7&lt;&gt;0),C7/I7*100," ")</f>
        <v>112.07832261457911</v>
      </c>
      <c r="O7" s="131">
        <f>IF(OR(E7&lt;&gt;0)*(H7&lt;&gt;0),E7/H7*100," ")</f>
        <v>104.60534493474208</v>
      </c>
      <c r="P7" s="133">
        <f t="shared" ref="P7:P70" si="5">IF(OR(F7&lt;&gt;0)*(I7&lt;&gt;0),F7/I7*100," ")</f>
        <v>105.2262892390083</v>
      </c>
      <c r="Q7" t="str">
        <f t="shared" si="0"/>
        <v>Mađarska</v>
      </c>
      <c r="R7" s="101">
        <f t="shared" si="4"/>
        <v>8.9500361636655903</v>
      </c>
      <c r="W7" s="102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</row>
    <row r="8" spans="1:44" x14ac:dyDescent="0.25">
      <c r="A8" s="178" t="s">
        <v>34</v>
      </c>
      <c r="B8" s="108">
        <v>12385</v>
      </c>
      <c r="C8" s="109">
        <v>61748</v>
      </c>
      <c r="D8" s="128">
        <f>IF($C$83&lt;&gt;0,C8/$C$83*100,0)</f>
        <v>8.9500361636655903</v>
      </c>
      <c r="E8" s="112">
        <v>12176</v>
      </c>
      <c r="F8" s="109">
        <v>61554</v>
      </c>
      <c r="G8" s="39">
        <f t="shared" si="1"/>
        <v>9.1394616457088897</v>
      </c>
      <c r="H8" s="108">
        <v>10267</v>
      </c>
      <c r="I8" s="109">
        <v>51506</v>
      </c>
      <c r="J8" s="127">
        <f t="shared" si="2"/>
        <v>7.8792338299476974</v>
      </c>
      <c r="K8" s="132">
        <f t="shared" si="3"/>
        <v>101.71649145860711</v>
      </c>
      <c r="L8" s="133">
        <f>IF(OR(C8&lt;&gt;0)*(F8&lt;&gt;0),C8/F8*100," ")</f>
        <v>100.3151704194691</v>
      </c>
      <c r="M8" s="40">
        <f>IF(OR(B8&lt;&gt;0)*(H8&lt;&gt;0),B8/H8*100," ")</f>
        <v>120.62920035063797</v>
      </c>
      <c r="N8" s="41">
        <f>IF(OR(C8&lt;&gt;0)*(I8&lt;&gt;0),C8/I8*100," ")</f>
        <v>119.8850619345319</v>
      </c>
      <c r="O8" s="131">
        <f>IF(OR(E8&lt;&gt;0)*(H8&lt;&gt;0),E8/H8*100," ")</f>
        <v>118.59355215739748</v>
      </c>
      <c r="P8" s="133">
        <f t="shared" si="5"/>
        <v>119.50840678755874</v>
      </c>
      <c r="Q8" t="str">
        <f t="shared" si="0"/>
        <v>Slovenija</v>
      </c>
      <c r="R8" s="101">
        <f t="shared" si="4"/>
        <v>8.9143798040059767</v>
      </c>
      <c r="W8" s="102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</row>
    <row r="9" spans="1:44" x14ac:dyDescent="0.25">
      <c r="A9" s="178" t="s">
        <v>35</v>
      </c>
      <c r="B9" s="108">
        <v>13204</v>
      </c>
      <c r="C9" s="109">
        <v>61502</v>
      </c>
      <c r="D9" s="128">
        <f>IF($C$83&lt;&gt;0,C9/$C$83*100,0)</f>
        <v>8.9143798040059767</v>
      </c>
      <c r="E9" s="112">
        <v>12714</v>
      </c>
      <c r="F9" s="109">
        <v>59457</v>
      </c>
      <c r="G9" s="39">
        <f t="shared" si="1"/>
        <v>8.8281016841945856</v>
      </c>
      <c r="H9" s="108">
        <v>11094</v>
      </c>
      <c r="I9" s="109">
        <v>52389</v>
      </c>
      <c r="J9" s="127">
        <f t="shared" si="2"/>
        <v>8.0143125289700219</v>
      </c>
      <c r="K9" s="132">
        <f t="shared" si="3"/>
        <v>103.8540191914425</v>
      </c>
      <c r="L9" s="133">
        <f>IF(OR(C9&lt;&gt;0)*(F9&lt;&gt;0),C9/F9*100," ")</f>
        <v>103.43946045040954</v>
      </c>
      <c r="M9" s="40">
        <f>IF(OR(B9&lt;&gt;0)*(H9&lt;&gt;0),B9/H9*100," ")</f>
        <v>119.01928970614746</v>
      </c>
      <c r="N9" s="41">
        <f>IF(OR(C9&lt;&gt;0)*(I9&lt;&gt;0),C9/I9*100," ")</f>
        <v>117.3948729695165</v>
      </c>
      <c r="O9" s="131">
        <f>IF(OR(E9&lt;&gt;0)*(H9&lt;&gt;0),E9/H9*100," ")</f>
        <v>114.60248783126015</v>
      </c>
      <c r="P9" s="133">
        <f t="shared" si="5"/>
        <v>113.49138177861764</v>
      </c>
      <c r="Q9" t="str">
        <f t="shared" si="0"/>
        <v>Hrvatska</v>
      </c>
      <c r="R9" s="101">
        <f t="shared" si="4"/>
        <v>7.8871577677959301</v>
      </c>
      <c r="W9" s="102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</row>
    <row r="10" spans="1:44" x14ac:dyDescent="0.25">
      <c r="A10" s="178" t="s">
        <v>36</v>
      </c>
      <c r="B10" s="108">
        <v>13234</v>
      </c>
      <c r="C10" s="109">
        <v>54415</v>
      </c>
      <c r="D10" s="128">
        <f>IF($C$83&lt;&gt;0,C10/$C$83*100,0)</f>
        <v>7.8871577677959301</v>
      </c>
      <c r="E10" s="112">
        <v>12890</v>
      </c>
      <c r="F10" s="109">
        <v>50809</v>
      </c>
      <c r="G10" s="39">
        <f t="shared" si="1"/>
        <v>7.5440573603148948</v>
      </c>
      <c r="H10" s="108">
        <v>10351</v>
      </c>
      <c r="I10" s="109">
        <v>45853</v>
      </c>
      <c r="J10" s="127">
        <f t="shared" si="2"/>
        <v>7.0144547975884706</v>
      </c>
      <c r="K10" s="132">
        <f t="shared" si="3"/>
        <v>102.66873545384018</v>
      </c>
      <c r="L10" s="133">
        <f>IF(OR(C10&lt;&gt;0)*(F10&lt;&gt;0),C10/F10*100," ")</f>
        <v>107.09716782459799</v>
      </c>
      <c r="M10" s="40">
        <f>IF(OR(B10&lt;&gt;0)*(H10&lt;&gt;0),B10/H10*100," ")</f>
        <v>127.85238141242392</v>
      </c>
      <c r="N10" s="41">
        <f>IF(OR(C10&lt;&gt;0)*(I10&lt;&gt;0),C10/I10*100," ")</f>
        <v>118.6727149804811</v>
      </c>
      <c r="O10" s="131">
        <f>IF(OR(E10&lt;&gt;0)*(H10&lt;&gt;0),E10/H10*100," ")</f>
        <v>124.52903101149649</v>
      </c>
      <c r="P10" s="133">
        <f t="shared" si="5"/>
        <v>110.80845310012431</v>
      </c>
      <c r="Q10" t="str">
        <f t="shared" si="0"/>
        <v>Italija</v>
      </c>
      <c r="R10" s="101">
        <f t="shared" si="4"/>
        <v>5.7618358097109956</v>
      </c>
      <c r="W10" s="102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</row>
    <row r="11" spans="1:44" x14ac:dyDescent="0.25">
      <c r="A11" s="179" t="s">
        <v>37</v>
      </c>
      <c r="B11" s="116">
        <v>7525</v>
      </c>
      <c r="C11" s="117">
        <v>39752</v>
      </c>
      <c r="D11" s="129">
        <f>IF($C$83&lt;&gt;0,C11/$C$83*100,0)</f>
        <v>5.7618358097109956</v>
      </c>
      <c r="E11" s="118">
        <v>7570</v>
      </c>
      <c r="F11" s="117">
        <v>41891</v>
      </c>
      <c r="G11" s="119">
        <f t="shared" si="1"/>
        <v>6.2199237710041766</v>
      </c>
      <c r="H11" s="116">
        <v>8455</v>
      </c>
      <c r="I11" s="110">
        <v>48629</v>
      </c>
      <c r="J11" s="152">
        <f t="shared" si="2"/>
        <v>7.4391189748092765</v>
      </c>
      <c r="K11" s="194">
        <f t="shared" si="3"/>
        <v>99.405548216644647</v>
      </c>
      <c r="L11" s="195">
        <f>IF(OR(C11&lt;&gt;0)*(F11&lt;&gt;0),C11/F11*100," ")</f>
        <v>94.893891289298409</v>
      </c>
      <c r="M11" s="196">
        <f>IF(OR(B11&lt;&gt;0)*(H11&lt;&gt;0),B11/H11*100," ")</f>
        <v>89.000591366055588</v>
      </c>
      <c r="N11" s="213">
        <f>IF(OR(C11&lt;&gt;0)*(I11&lt;&gt;0),C11/I11*100," ")</f>
        <v>81.745460527668683</v>
      </c>
      <c r="O11" s="214">
        <f>IF(OR(E11&lt;&gt;0)*(H11&lt;&gt;0),E11/H11*100," ")</f>
        <v>89.532820816085163</v>
      </c>
      <c r="P11" s="195">
        <f t="shared" si="5"/>
        <v>86.144070410660305</v>
      </c>
      <c r="Q11" t="str">
        <f t="shared" si="0"/>
        <v>Slovačka</v>
      </c>
      <c r="R11" s="101">
        <f t="shared" si="4"/>
        <v>5.5299245273720539</v>
      </c>
      <c r="W11" s="102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</row>
    <row r="12" spans="1:44" x14ac:dyDescent="0.25">
      <c r="A12" s="179" t="s">
        <v>38</v>
      </c>
      <c r="B12" s="116">
        <v>6033</v>
      </c>
      <c r="C12" s="117">
        <v>38152</v>
      </c>
      <c r="D12" s="129">
        <f>IF($C$83&lt;&gt;0,C12/$C$83*100,0)</f>
        <v>5.5299245273720539</v>
      </c>
      <c r="E12" s="118">
        <v>5547</v>
      </c>
      <c r="F12" s="117">
        <v>35407</v>
      </c>
      <c r="G12" s="119">
        <f t="shared" si="1"/>
        <v>5.2571874856161198</v>
      </c>
      <c r="H12" s="116">
        <v>5260</v>
      </c>
      <c r="I12" s="110">
        <v>33974</v>
      </c>
      <c r="J12" s="152">
        <f t="shared" si="2"/>
        <v>5.1972409066641374</v>
      </c>
      <c r="K12" s="194">
        <f t="shared" si="3"/>
        <v>108.76149269875609</v>
      </c>
      <c r="L12" s="195">
        <f>IF(OR(C12&lt;&gt;0)*(F12&lt;&gt;0),C12/F12*100," ")</f>
        <v>107.75270426751773</v>
      </c>
      <c r="M12" s="196">
        <f>IF(OR(B12&lt;&gt;0)*(H12&lt;&gt;0),B12/H12*100," ")</f>
        <v>114.69581749049429</v>
      </c>
      <c r="N12" s="213">
        <f>IF(OR(C12&lt;&gt;0)*(I12&lt;&gt;0),C12/I12*100," ")</f>
        <v>112.29763937128392</v>
      </c>
      <c r="O12" s="214">
        <f>IF(OR(E12&lt;&gt;0)*(H12&lt;&gt;0),E12/H12*100," ")</f>
        <v>105.45627376425854</v>
      </c>
      <c r="P12" s="195">
        <f t="shared" si="5"/>
        <v>104.21793135927473</v>
      </c>
      <c r="Q12" t="str">
        <f t="shared" si="0"/>
        <v>Poljska</v>
      </c>
      <c r="R12" s="101">
        <f t="shared" si="4"/>
        <v>5.4768748215370211</v>
      </c>
      <c r="W12" s="102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</row>
    <row r="13" spans="1:44" x14ac:dyDescent="0.25">
      <c r="A13" s="179" t="s">
        <v>39</v>
      </c>
      <c r="B13" s="116">
        <v>5776</v>
      </c>
      <c r="C13" s="117">
        <v>37786</v>
      </c>
      <c r="D13" s="129">
        <f>IF($C$83&lt;&gt;0,C13/$C$83*100,0)</f>
        <v>5.4768748215370211</v>
      </c>
      <c r="E13" s="118">
        <v>5183</v>
      </c>
      <c r="F13" s="117">
        <v>34819</v>
      </c>
      <c r="G13" s="119">
        <f t="shared" si="1"/>
        <v>5.1698819742329958</v>
      </c>
      <c r="H13" s="116">
        <v>4087</v>
      </c>
      <c r="I13" s="110">
        <v>27135</v>
      </c>
      <c r="J13" s="152">
        <f t="shared" si="2"/>
        <v>4.1510311415297396</v>
      </c>
      <c r="K13" s="194">
        <f t="shared" si="3"/>
        <v>111.44125024117307</v>
      </c>
      <c r="L13" s="195">
        <f>IF(OR(C13&lt;&gt;0)*(F13&lt;&gt;0),C13/F13*100," ")</f>
        <v>108.52120968436773</v>
      </c>
      <c r="M13" s="196">
        <f>IF(OR(B13&lt;&gt;0)*(H13&lt;&gt;0),B13/H13*100," ")</f>
        <v>141.32615610472229</v>
      </c>
      <c r="N13" s="213">
        <f>IF(OR(C13&lt;&gt;0)*(I13&lt;&gt;0),C13/I13*100," ")</f>
        <v>139.251888704625</v>
      </c>
      <c r="O13" s="214">
        <f>IF(OR(E13&lt;&gt;0)*(H13&lt;&gt;0),E13/H13*100," ")</f>
        <v>126.81673599217029</v>
      </c>
      <c r="P13" s="195">
        <f t="shared" si="5"/>
        <v>128.31767090473559</v>
      </c>
      <c r="Q13" t="str">
        <f t="shared" si="0"/>
        <v>Češka</v>
      </c>
      <c r="R13" s="101">
        <f t="shared" si="4"/>
        <v>4.0435181521309023</v>
      </c>
      <c r="W13" s="102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</row>
    <row r="14" spans="1:44" x14ac:dyDescent="0.25">
      <c r="A14" s="179" t="s">
        <v>40</v>
      </c>
      <c r="B14" s="116">
        <v>4482</v>
      </c>
      <c r="C14" s="117">
        <v>27897</v>
      </c>
      <c r="D14" s="129">
        <f>IF($C$83&lt;&gt;0,C14/$C$83*100,0)</f>
        <v>4.0435181521309023</v>
      </c>
      <c r="E14" s="118">
        <v>4375</v>
      </c>
      <c r="F14" s="117">
        <v>27927</v>
      </c>
      <c r="G14" s="119">
        <f t="shared" si="1"/>
        <v>4.1465663544158327</v>
      </c>
      <c r="H14" s="116">
        <v>4816</v>
      </c>
      <c r="I14" s="110">
        <v>31231</v>
      </c>
      <c r="J14" s="152">
        <f t="shared" si="2"/>
        <v>4.7776249707431466</v>
      </c>
      <c r="K14" s="194">
        <f t="shared" si="3"/>
        <v>102.4457142857143</v>
      </c>
      <c r="L14" s="195">
        <f>IF(OR(C14&lt;&gt;0)*(F14&lt;&gt;0),C14/F14*100," ")</f>
        <v>99.892577075948012</v>
      </c>
      <c r="M14" s="196">
        <f>IF(OR(B14&lt;&gt;0)*(H14&lt;&gt;0),B14/H14*100," ")</f>
        <v>93.064784053156146</v>
      </c>
      <c r="N14" s="213">
        <f>IF(OR(C14&lt;&gt;0)*(I14&lt;&gt;0),C14/I14*100," ")</f>
        <v>89.324709423329381</v>
      </c>
      <c r="O14" s="214">
        <f>IF(OR(E14&lt;&gt;0)*(H14&lt;&gt;0),E14/H14*100," ")</f>
        <v>90.843023255813947</v>
      </c>
      <c r="P14" s="195">
        <f t="shared" si="5"/>
        <v>89.420767826838727</v>
      </c>
      <c r="Q14" t="str">
        <f t="shared" si="0"/>
        <v>Ukrajina</v>
      </c>
      <c r="R14" s="101">
        <f t="shared" si="4"/>
        <v>1.9913931925341961</v>
      </c>
      <c r="W14" s="102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</row>
    <row r="15" spans="1:44" ht="15.75" thickBot="1" x14ac:dyDescent="0.3">
      <c r="A15" s="179" t="s">
        <v>41</v>
      </c>
      <c r="B15" s="116">
        <v>2075</v>
      </c>
      <c r="C15" s="117">
        <v>13739</v>
      </c>
      <c r="D15" s="129">
        <f>IF($C$83&lt;&gt;0,C15/$C$83*100,0)</f>
        <v>1.9913931925341961</v>
      </c>
      <c r="E15" s="118">
        <v>1619</v>
      </c>
      <c r="F15" s="117">
        <v>10312</v>
      </c>
      <c r="G15" s="119">
        <f t="shared" si="1"/>
        <v>1.5311129819434979</v>
      </c>
      <c r="H15" s="116">
        <v>1488</v>
      </c>
      <c r="I15" s="110">
        <v>10579</v>
      </c>
      <c r="J15" s="152">
        <f t="shared" si="2"/>
        <v>1.6183437791134372</v>
      </c>
      <c r="K15" s="194">
        <f t="shared" si="3"/>
        <v>128.16553428042002</v>
      </c>
      <c r="L15" s="195">
        <f>IF(OR(C15&lt;&gt;0)*(F15&lt;&gt;0),C15/F15*100," ")</f>
        <v>133.23312645461598</v>
      </c>
      <c r="M15" s="196">
        <f>IF(OR(B15&lt;&gt;0)*(H15&lt;&gt;0),B15/H15*100," ")</f>
        <v>139.44892473118279</v>
      </c>
      <c r="N15" s="213">
        <f>IF(OR(C15&lt;&gt;0)*(I15&lt;&gt;0),C15/I15*100," ")</f>
        <v>129.87049815672557</v>
      </c>
      <c r="O15" s="214">
        <f>IF(OR(E15&lt;&gt;0)*(H15&lt;&gt;0),E15/H15*100," ")</f>
        <v>108.80376344086022</v>
      </c>
      <c r="P15" s="195">
        <f t="shared" si="5"/>
        <v>97.476131959542485</v>
      </c>
      <c r="Q15" s="103"/>
      <c r="R15" s="105"/>
      <c r="S15" s="103"/>
      <c r="T15" s="103"/>
      <c r="U15" s="103"/>
      <c r="V15" s="103"/>
      <c r="W15" s="104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</row>
    <row r="16" spans="1:44" x14ac:dyDescent="0.25">
      <c r="A16" s="4" t="s">
        <v>42</v>
      </c>
      <c r="B16" s="79">
        <v>1676</v>
      </c>
      <c r="C16" s="5">
        <v>10378</v>
      </c>
      <c r="D16" s="130">
        <f>IF($C$83&lt;&gt;0,C16/$C$83*100,0)</f>
        <v>1.5042345550709575</v>
      </c>
      <c r="E16" s="80">
        <v>1519</v>
      </c>
      <c r="F16" s="5">
        <v>9024</v>
      </c>
      <c r="G16" s="94">
        <f t="shared" si="1"/>
        <v>1.3398723379614164</v>
      </c>
      <c r="H16" s="79">
        <v>873</v>
      </c>
      <c r="I16" s="5">
        <v>5791</v>
      </c>
      <c r="J16" s="153">
        <f t="shared" si="2"/>
        <v>0.88588985961299882</v>
      </c>
      <c r="K16" s="193">
        <f t="shared" si="3"/>
        <v>110.33574720210666</v>
      </c>
      <c r="L16" s="197">
        <f>IF(OR(C16&lt;&gt;0)*(F16&lt;&gt;0),C16/F16*100," ")</f>
        <v>115.00443262411349</v>
      </c>
      <c r="M16" s="95">
        <f>IF(OR(B16&lt;&gt;0)*(H16&lt;&gt;0),B16/H16*100," ")</f>
        <v>191.98167239404353</v>
      </c>
      <c r="N16" s="96">
        <f>IF(OR(C16&lt;&gt;0)*(I16&lt;&gt;0),C16/I16*100," ")</f>
        <v>179.20911759627006</v>
      </c>
      <c r="O16" s="198">
        <f>IF(OR(E16&lt;&gt;0)*(H16&lt;&gt;0),E16/H16*100," ")</f>
        <v>173.99770904925543</v>
      </c>
      <c r="P16" s="197">
        <f t="shared" si="5"/>
        <v>155.82800897945089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</row>
    <row r="17" spans="1:44" x14ac:dyDescent="0.25">
      <c r="A17" s="4" t="s">
        <v>43</v>
      </c>
      <c r="B17" s="79">
        <v>1652</v>
      </c>
      <c r="C17" s="5">
        <v>8571</v>
      </c>
      <c r="D17" s="130">
        <f>IF($C$83&lt;&gt;0,C17/$C$83*100,0)</f>
        <v>1.2423197505794159</v>
      </c>
      <c r="E17" s="80">
        <v>1749</v>
      </c>
      <c r="F17" s="5">
        <v>9543</v>
      </c>
      <c r="G17" s="94">
        <f t="shared" si="1"/>
        <v>1.4169328148455003</v>
      </c>
      <c r="H17" s="79">
        <v>1707</v>
      </c>
      <c r="I17" s="5">
        <v>9062</v>
      </c>
      <c r="J17" s="153">
        <f t="shared" si="2"/>
        <v>1.38627765633103</v>
      </c>
      <c r="K17" s="193">
        <f t="shared" si="3"/>
        <v>94.453973699256721</v>
      </c>
      <c r="L17" s="197">
        <f>IF(OR(C17&lt;&gt;0)*(F17&lt;&gt;0),C17/F17*100," ")</f>
        <v>89.814523734674637</v>
      </c>
      <c r="M17" s="95">
        <f>IF(OR(B17&lt;&gt;0)*(H17&lt;&gt;0),B17/H17*100," ")</f>
        <v>96.77797305213825</v>
      </c>
      <c r="N17" s="96">
        <f>IF(OR(C17&lt;&gt;0)*(I17&lt;&gt;0),C17/I17*100," ")</f>
        <v>94.581770028691238</v>
      </c>
      <c r="O17" s="198">
        <f>IF(OR(E17&lt;&gt;0)*(H17&lt;&gt;0),E17/H17*100," ")</f>
        <v>102.46045694200352</v>
      </c>
      <c r="P17" s="197">
        <f t="shared" si="5"/>
        <v>105.30787905539616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</row>
    <row r="18" spans="1:44" x14ac:dyDescent="0.25">
      <c r="A18" s="4" t="s">
        <v>44</v>
      </c>
      <c r="B18" s="79">
        <v>1434</v>
      </c>
      <c r="C18" s="5">
        <v>8012</v>
      </c>
      <c r="D18" s="130">
        <f>IF($C$83&lt;&gt;0,C18/$C$83*100,0)</f>
        <v>1.1612957463122484</v>
      </c>
      <c r="E18" s="80">
        <v>1541</v>
      </c>
      <c r="F18" s="5">
        <v>8568</v>
      </c>
      <c r="G18" s="94">
        <f t="shared" si="1"/>
        <v>1.2721660230112384</v>
      </c>
      <c r="H18" s="79">
        <v>1503</v>
      </c>
      <c r="I18" s="5">
        <v>7859</v>
      </c>
      <c r="J18" s="153">
        <f t="shared" si="2"/>
        <v>1.2022463144014086</v>
      </c>
      <c r="K18" s="193">
        <f t="shared" si="3"/>
        <v>93.056456846203758</v>
      </c>
      <c r="L18" s="197">
        <f>IF(OR(C18&lt;&gt;0)*(F18&lt;&gt;0),C18/F18*100," ")</f>
        <v>93.510737628384689</v>
      </c>
      <c r="M18" s="95">
        <f>IF(OR(B18&lt;&gt;0)*(H18&lt;&gt;0),B18/H18*100," ")</f>
        <v>95.409181636726544</v>
      </c>
      <c r="N18" s="96">
        <f>IF(OR(C18&lt;&gt;0)*(I18&lt;&gt;0),C18/I18*100," ")</f>
        <v>101.94681257157399</v>
      </c>
      <c r="O18" s="198">
        <f>IF(OR(E18&lt;&gt;0)*(H18&lt;&gt;0),E18/H18*100," ")</f>
        <v>102.52827677977379</v>
      </c>
      <c r="P18" s="197">
        <f t="shared" si="5"/>
        <v>109.02150400814352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x14ac:dyDescent="0.25">
      <c r="A19" s="4" t="s">
        <v>45</v>
      </c>
      <c r="B19" s="141">
        <v>1309</v>
      </c>
      <c r="C19" s="111">
        <v>7361</v>
      </c>
      <c r="D19" s="130">
        <f>IF($C$83&lt;&gt;0,C19/$C$83*100,0)</f>
        <v>1.0669368433105917</v>
      </c>
      <c r="E19" s="80">
        <v>754</v>
      </c>
      <c r="F19" s="5">
        <v>4104</v>
      </c>
      <c r="G19" s="94">
        <f t="shared" si="1"/>
        <v>0.60935683455160161</v>
      </c>
      <c r="H19" s="79">
        <v>1028</v>
      </c>
      <c r="I19" s="5">
        <v>5877</v>
      </c>
      <c r="J19" s="153">
        <f t="shared" si="2"/>
        <v>0.89904588239433492</v>
      </c>
      <c r="K19" s="193">
        <f t="shared" si="3"/>
        <v>173.60742705570291</v>
      </c>
      <c r="L19" s="197">
        <f>IF(OR(C19&lt;&gt;0)*(F19&lt;&gt;0),C19/F19*100," ")</f>
        <v>179.36159844054581</v>
      </c>
      <c r="M19" s="95">
        <f>IF(OR(B19&lt;&gt;0)*(H19&lt;&gt;0),B19/H19*100," ")</f>
        <v>127.33463035019454</v>
      </c>
      <c r="N19" s="96">
        <f>IF(OR(C19&lt;&gt;0)*(I19&lt;&gt;0),C19/I19*100," ")</f>
        <v>125.25097839033521</v>
      </c>
      <c r="O19" s="198">
        <f>IF(OR(E19&lt;&gt;0)*(H19&lt;&gt;0),E19/H19*100," ")</f>
        <v>73.346303501945513</v>
      </c>
      <c r="P19" s="197">
        <f t="shared" si="5"/>
        <v>69.831546707503833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</row>
    <row r="20" spans="1:44" x14ac:dyDescent="0.25">
      <c r="A20" s="4" t="s">
        <v>46</v>
      </c>
      <c r="B20" s="141">
        <v>1021</v>
      </c>
      <c r="C20" s="111">
        <v>5564</v>
      </c>
      <c r="D20" s="130">
        <f>IF($C$83&lt;&gt;0,C20/$C$83*100,0)</f>
        <v>0.80647148433366822</v>
      </c>
      <c r="E20" s="80">
        <v>1002</v>
      </c>
      <c r="F20" s="5">
        <v>5311</v>
      </c>
      <c r="G20" s="94">
        <f t="shared" si="1"/>
        <v>0.78857069890437526</v>
      </c>
      <c r="H20" s="79">
        <v>929</v>
      </c>
      <c r="I20" s="5">
        <v>4765</v>
      </c>
      <c r="J20" s="153">
        <f t="shared" si="2"/>
        <v>0.72893544829147627</v>
      </c>
      <c r="K20" s="193">
        <f t="shared" si="3"/>
        <v>101.89620758483034</v>
      </c>
      <c r="L20" s="197">
        <f>IF(OR(C20&lt;&gt;0)*(F20&lt;&gt;0),C20/F20*100," ")</f>
        <v>104.76369798531351</v>
      </c>
      <c r="M20" s="95">
        <f>IF(OR(B20&lt;&gt;0)*(H20&lt;&gt;0),B20/H20*100," ")</f>
        <v>109.90312163616794</v>
      </c>
      <c r="N20" s="96">
        <f>IF(OR(C20&lt;&gt;0)*(I20&lt;&gt;0),C20/I20*100," ")</f>
        <v>116.76810073452255</v>
      </c>
      <c r="O20" s="198">
        <f>IF(OR(E20&lt;&gt;0)*(H20&lt;&gt;0),E20/H20*100," ")</f>
        <v>107.85791173304628</v>
      </c>
      <c r="P20" s="197">
        <f t="shared" si="5"/>
        <v>111.4585519412382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</row>
    <row r="21" spans="1:44" ht="17.25" customHeight="1" x14ac:dyDescent="0.25">
      <c r="A21" s="4" t="s">
        <v>47</v>
      </c>
      <c r="B21" s="79">
        <v>915</v>
      </c>
      <c r="C21" s="5">
        <v>5126</v>
      </c>
      <c r="D21" s="130">
        <f>IF($C$83&lt;&gt;0,C21/$C$83*100,0)</f>
        <v>0.74298577079338302</v>
      </c>
      <c r="E21" s="80">
        <v>919</v>
      </c>
      <c r="F21" s="5">
        <v>5093</v>
      </c>
      <c r="G21" s="94">
        <f t="shared" si="1"/>
        <v>0.75620232903784279</v>
      </c>
      <c r="H21" s="79">
        <v>758</v>
      </c>
      <c r="I21" s="5">
        <v>4026</v>
      </c>
      <c r="J21" s="153">
        <f t="shared" si="2"/>
        <v>0.61588543857743616</v>
      </c>
      <c r="K21" s="193">
        <f t="shared" si="3"/>
        <v>99.564744287268766</v>
      </c>
      <c r="L21" s="197">
        <f>IF(OR(C21&lt;&gt;0)*(F21&lt;&gt;0),C21/F21*100," ")</f>
        <v>100.64794816414687</v>
      </c>
      <c r="M21" s="95">
        <f>IF(OR(B21&lt;&gt;0)*(H21&lt;&gt;0),B21/H21*100," ")</f>
        <v>120.71240105540898</v>
      </c>
      <c r="N21" s="96">
        <f>IF(OR(C21&lt;&gt;0)*(I21&lt;&gt;0),C21/I21*100," ")</f>
        <v>127.32240437158471</v>
      </c>
      <c r="O21" s="198">
        <f>IF(OR(E21&lt;&gt;0)*(H21&lt;&gt;0),E21/H21*100," ")</f>
        <v>121.2401055408971</v>
      </c>
      <c r="P21" s="197">
        <f t="shared" si="5"/>
        <v>126.50273224043715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</row>
    <row r="22" spans="1:44" x14ac:dyDescent="0.25">
      <c r="A22" s="4" t="s">
        <v>48</v>
      </c>
      <c r="B22" s="141">
        <v>793</v>
      </c>
      <c r="C22" s="111">
        <v>4345</v>
      </c>
      <c r="D22" s="130">
        <f>IF($C$83&lt;&gt;0,C22/$C$83*100,0)</f>
        <v>0.6297840761016873</v>
      </c>
      <c r="E22" s="80">
        <v>740</v>
      </c>
      <c r="F22" s="5">
        <v>4440</v>
      </c>
      <c r="G22" s="94">
        <f t="shared" si="1"/>
        <v>0.65924569819910106</v>
      </c>
      <c r="H22" s="79">
        <v>601</v>
      </c>
      <c r="I22" s="5">
        <v>3327</v>
      </c>
      <c r="J22" s="153">
        <f t="shared" si="2"/>
        <v>0.50895450922680829</v>
      </c>
      <c r="K22" s="193">
        <f t="shared" si="3"/>
        <v>107.16216216216216</v>
      </c>
      <c r="L22" s="197">
        <f>IF(OR(C22&lt;&gt;0)*(F22&lt;&gt;0),C22/F22*100," ")</f>
        <v>97.86036036036036</v>
      </c>
      <c r="M22" s="95">
        <f>IF(OR(B22&lt;&gt;0)*(H22&lt;&gt;0),B22/H22*100," ")</f>
        <v>131.94675540765391</v>
      </c>
      <c r="N22" s="96">
        <f>IF(OR(C22&lt;&gt;0)*(I22&lt;&gt;0),C22/I22*100," ")</f>
        <v>130.59813645927264</v>
      </c>
      <c r="O22" s="198">
        <f>IF(OR(E22&lt;&gt;0)*(H22&lt;&gt;0),E22/H22*100," ")</f>
        <v>123.12811980033278</v>
      </c>
      <c r="P22" s="197">
        <f t="shared" si="5"/>
        <v>133.453561767358</v>
      </c>
      <c r="Q22" s="106"/>
      <c r="R22" s="199"/>
      <c r="S22" s="199"/>
      <c r="T22" s="199"/>
      <c r="U22" s="199"/>
      <c r="V22" s="199"/>
      <c r="W22" s="199"/>
      <c r="X22" s="199"/>
      <c r="Y22" s="199"/>
      <c r="Z22" s="199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</row>
    <row r="23" spans="1:44" x14ac:dyDescent="0.25">
      <c r="A23" s="4" t="s">
        <v>49</v>
      </c>
      <c r="B23" s="141">
        <v>794</v>
      </c>
      <c r="C23" s="111">
        <v>3702</v>
      </c>
      <c r="D23" s="130">
        <f>IF($C$83&lt;&gt;0,C23/$C$83*100,0)</f>
        <v>0.53658472951172531</v>
      </c>
      <c r="E23" s="80">
        <v>821</v>
      </c>
      <c r="F23" s="5">
        <v>3698</v>
      </c>
      <c r="G23" s="94">
        <f t="shared" si="1"/>
        <v>0.54907445764420626</v>
      </c>
      <c r="H23" s="79">
        <v>840</v>
      </c>
      <c r="I23" s="5">
        <v>3339</v>
      </c>
      <c r="J23" s="153">
        <f t="shared" si="2"/>
        <v>0.51079023333583196</v>
      </c>
      <c r="K23" s="193">
        <f t="shared" si="3"/>
        <v>96.711327649208272</v>
      </c>
      <c r="L23" s="197">
        <f>IF(OR(C23&lt;&gt;0)*(F23&lt;&gt;0),C23/F23*100," ")</f>
        <v>100.10816657652785</v>
      </c>
      <c r="M23" s="95">
        <f>IF(OR(B23&lt;&gt;0)*(H23&lt;&gt;0),B23/H23*100," ")</f>
        <v>94.523809523809518</v>
      </c>
      <c r="N23" s="96">
        <f>IF(OR(C23&lt;&gt;0)*(I23&lt;&gt;0),C23/I23*100," ")</f>
        <v>110.87151841868823</v>
      </c>
      <c r="O23" s="198">
        <f>IF(OR(E23&lt;&gt;0)*(H23&lt;&gt;0),E23/H23*100," ")</f>
        <v>97.738095238095241</v>
      </c>
      <c r="P23" s="197">
        <f t="shared" si="5"/>
        <v>110.75172207247678</v>
      </c>
      <c r="Q23" s="106"/>
      <c r="R23" s="200"/>
      <c r="S23" s="201"/>
      <c r="T23" s="201"/>
      <c r="U23" s="202"/>
      <c r="V23" s="201"/>
      <c r="W23" s="201"/>
      <c r="X23" s="202"/>
      <c r="Y23" s="203"/>
      <c r="Z23" s="203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</row>
    <row r="24" spans="1:44" x14ac:dyDescent="0.25">
      <c r="A24" s="4" t="s">
        <v>50</v>
      </c>
      <c r="B24" s="141">
        <v>618</v>
      </c>
      <c r="C24" s="111">
        <v>3113</v>
      </c>
      <c r="D24" s="130">
        <f>IF($C$83&lt;&gt;0,C24/$C$83*100,0)</f>
        <v>0.45121238870070257</v>
      </c>
      <c r="E24" s="80">
        <v>505</v>
      </c>
      <c r="F24" s="5">
        <v>2718</v>
      </c>
      <c r="G24" s="94">
        <f t="shared" si="1"/>
        <v>0.40356527200566589</v>
      </c>
      <c r="H24" s="79">
        <v>571</v>
      </c>
      <c r="I24" s="5">
        <v>3073</v>
      </c>
      <c r="J24" s="153">
        <f t="shared" si="2"/>
        <v>0.47009834891914093</v>
      </c>
      <c r="K24" s="193">
        <f t="shared" si="3"/>
        <v>122.37623762376238</v>
      </c>
      <c r="L24" s="197">
        <f>IF(OR(C24&lt;&gt;0)*(F24&lt;&gt;0),C24/F24*100," ")</f>
        <v>114.53274466519498</v>
      </c>
      <c r="M24" s="95">
        <f>IF(OR(B24&lt;&gt;0)*(H24&lt;&gt;0),B24/H24*100," ")</f>
        <v>108.23117338003503</v>
      </c>
      <c r="N24" s="96">
        <f>IF(OR(C24&lt;&gt;0)*(I24&lt;&gt;0),C24/I24*100," ")</f>
        <v>101.30165961601041</v>
      </c>
      <c r="O24" s="198">
        <f>IF(OR(E24&lt;&gt;0)*(H24&lt;&gt;0),E24/H24*100," ")</f>
        <v>88.441330998248688</v>
      </c>
      <c r="P24" s="197">
        <f t="shared" si="5"/>
        <v>88.447770907907582</v>
      </c>
      <c r="Q24" s="106"/>
      <c r="R24" s="200"/>
      <c r="S24" s="201"/>
      <c r="T24" s="201"/>
      <c r="U24" s="202"/>
      <c r="V24" s="201"/>
      <c r="W24" s="201"/>
      <c r="X24" s="202"/>
      <c r="Y24" s="203"/>
      <c r="Z24" s="203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</row>
    <row r="25" spans="1:44" x14ac:dyDescent="0.25">
      <c r="A25" s="4" t="s">
        <v>51</v>
      </c>
      <c r="B25" s="141">
        <v>624</v>
      </c>
      <c r="C25" s="111">
        <v>2665</v>
      </c>
      <c r="D25" s="130">
        <f>IF($C$83&lt;&gt;0,C25/$C$83*100,0)</f>
        <v>0.38627722964579903</v>
      </c>
      <c r="E25" s="80">
        <v>679</v>
      </c>
      <c r="F25" s="5">
        <v>2976</v>
      </c>
      <c r="G25" s="94">
        <f t="shared" si="1"/>
        <v>0.44187279230642457</v>
      </c>
      <c r="H25" s="79">
        <v>533</v>
      </c>
      <c r="I25" s="5">
        <v>2481</v>
      </c>
      <c r="J25" s="153">
        <f t="shared" si="2"/>
        <v>0.37953595954064062</v>
      </c>
      <c r="K25" s="193">
        <f t="shared" si="3"/>
        <v>91.899852724594993</v>
      </c>
      <c r="L25" s="197">
        <f>IF(OR(C25&lt;&gt;0)*(F25&lt;&gt;0),C25/F25*100," ")</f>
        <v>89.549731182795696</v>
      </c>
      <c r="M25" s="95">
        <f>IF(OR(B25&lt;&gt;0)*(H25&lt;&gt;0),B25/H25*100," ")</f>
        <v>117.07317073170731</v>
      </c>
      <c r="N25" s="96">
        <f>IF(OR(C25&lt;&gt;0)*(I25&lt;&gt;0),C25/I25*100," ")</f>
        <v>107.41636436920597</v>
      </c>
      <c r="O25" s="198">
        <f>IF(OR(E25&lt;&gt;0)*(H25&lt;&gt;0),E25/H25*100," ")</f>
        <v>127.3921200750469</v>
      </c>
      <c r="P25" s="197">
        <f t="shared" si="5"/>
        <v>119.95163240628779</v>
      </c>
      <c r="Q25" s="106"/>
      <c r="R25" s="200"/>
      <c r="S25" s="201"/>
      <c r="T25" s="201"/>
      <c r="U25" s="202"/>
      <c r="V25" s="201"/>
      <c r="W25" s="201"/>
      <c r="X25" s="202"/>
      <c r="Y25" s="203"/>
      <c r="Z25" s="203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</row>
    <row r="26" spans="1:44" x14ac:dyDescent="0.25">
      <c r="A26" s="4" t="s">
        <v>52</v>
      </c>
      <c r="B26" s="141">
        <v>343</v>
      </c>
      <c r="C26" s="111">
        <v>2075</v>
      </c>
      <c r="D26" s="130">
        <f>IF($C$83&lt;&gt;0,C26/$C$83*100,0)</f>
        <v>0.30075994428331437</v>
      </c>
      <c r="E26" s="80">
        <v>390</v>
      </c>
      <c r="F26" s="5">
        <v>2397</v>
      </c>
      <c r="G26" s="94">
        <f t="shared" si="1"/>
        <v>0.35590358977100123</v>
      </c>
      <c r="H26" s="79">
        <v>396</v>
      </c>
      <c r="I26" s="5">
        <v>2562</v>
      </c>
      <c r="J26" s="153">
        <f t="shared" si="2"/>
        <v>0.39192709727655034</v>
      </c>
      <c r="K26" s="193">
        <f t="shared" si="3"/>
        <v>87.948717948717942</v>
      </c>
      <c r="L26" s="197">
        <f>IF(OR(C26&lt;&gt;0)*(F26&lt;&gt;0),C26/F26*100," ")</f>
        <v>86.5665415102211</v>
      </c>
      <c r="M26" s="95">
        <f>IF(OR(B26&lt;&gt;0)*(H26&lt;&gt;0),B26/H26*100," ")</f>
        <v>86.616161616161619</v>
      </c>
      <c r="N26" s="96">
        <f>IF(OR(C26&lt;&gt;0)*(I26&lt;&gt;0),C26/I26*100," ")</f>
        <v>80.991412958626071</v>
      </c>
      <c r="O26" s="198">
        <f>IF(OR(E26&lt;&gt;0)*(H26&lt;&gt;0),E26/H26*100," ")</f>
        <v>98.484848484848484</v>
      </c>
      <c r="P26" s="197">
        <f t="shared" si="5"/>
        <v>93.559718969555036</v>
      </c>
      <c r="Q26" s="106"/>
      <c r="R26" s="200"/>
      <c r="S26" s="201"/>
      <c r="T26" s="201"/>
      <c r="U26" s="202"/>
      <c r="V26" s="201"/>
      <c r="W26" s="201"/>
      <c r="X26" s="202"/>
      <c r="Y26" s="203"/>
      <c r="Z26" s="203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</row>
    <row r="27" spans="1:44" x14ac:dyDescent="0.25">
      <c r="A27" s="4" t="s">
        <v>53</v>
      </c>
      <c r="B27" s="141">
        <v>167</v>
      </c>
      <c r="C27" s="111">
        <v>1609</v>
      </c>
      <c r="D27" s="130">
        <f>IF($C$83&lt;&gt;0,C27/$C$83*100,0)</f>
        <v>0.23321578330209777</v>
      </c>
      <c r="E27" s="80">
        <v>176</v>
      </c>
      <c r="F27" s="5">
        <v>1811</v>
      </c>
      <c r="G27" s="94">
        <f t="shared" si="1"/>
        <v>0.2688950359095883</v>
      </c>
      <c r="H27" s="79">
        <v>131</v>
      </c>
      <c r="I27" s="5">
        <v>789</v>
      </c>
      <c r="J27" s="153">
        <f t="shared" si="2"/>
        <v>0.12069886016830529</v>
      </c>
      <c r="K27" s="193">
        <f t="shared" si="3"/>
        <v>94.88636363636364</v>
      </c>
      <c r="L27" s="197">
        <f>IF(OR(C27&lt;&gt;0)*(F27&lt;&gt;0),C27/F27*100," ")</f>
        <v>88.845941468801769</v>
      </c>
      <c r="M27" s="95">
        <f>IF(OR(B27&lt;&gt;0)*(H27&lt;&gt;0),B27/H27*100," ")</f>
        <v>127.48091603053436</v>
      </c>
      <c r="N27" s="96">
        <f>IF(OR(C27&lt;&gt;0)*(I27&lt;&gt;0),C27/I27*100," ")</f>
        <v>203.92902408111536</v>
      </c>
      <c r="O27" s="198">
        <f>IF(OR(E27&lt;&gt;0)*(H27&lt;&gt;0),E27/H27*100," ")</f>
        <v>134.35114503816794</v>
      </c>
      <c r="P27" s="197">
        <f t="shared" si="5"/>
        <v>229.53105196451205</v>
      </c>
      <c r="Q27" s="106"/>
      <c r="R27" s="200"/>
      <c r="S27" s="201"/>
      <c r="T27" s="201"/>
      <c r="U27" s="202"/>
      <c r="V27" s="201"/>
      <c r="W27" s="201"/>
      <c r="X27" s="202"/>
      <c r="Y27" s="203"/>
      <c r="Z27" s="203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</row>
    <row r="28" spans="1:44" x14ac:dyDescent="0.25">
      <c r="A28" s="4" t="s">
        <v>54</v>
      </c>
      <c r="B28" s="79">
        <v>279</v>
      </c>
      <c r="C28" s="5">
        <v>1243</v>
      </c>
      <c r="D28" s="130">
        <f>IF($C$83&lt;&gt;0,C28/$C$83*100,0)</f>
        <v>0.18016607746706498</v>
      </c>
      <c r="E28" s="80">
        <v>252</v>
      </c>
      <c r="F28" s="5">
        <v>1212</v>
      </c>
      <c r="G28" s="94">
        <f t="shared" si="1"/>
        <v>0.17995625815705191</v>
      </c>
      <c r="H28" s="79">
        <v>229</v>
      </c>
      <c r="I28" s="5">
        <v>1050</v>
      </c>
      <c r="J28" s="153">
        <f t="shared" si="2"/>
        <v>0.16062585953956979</v>
      </c>
      <c r="K28" s="193">
        <f t="shared" si="3"/>
        <v>110.71428571428572</v>
      </c>
      <c r="L28" s="197">
        <f>IF(OR(C28&lt;&gt;0)*(F28&lt;&gt;0),C28/F28*100," ")</f>
        <v>102.55775577557755</v>
      </c>
      <c r="M28" s="95">
        <f>IF(OR(B28&lt;&gt;0)*(H28&lt;&gt;0),B28/H28*100," ")</f>
        <v>121.83406113537119</v>
      </c>
      <c r="N28" s="96">
        <f>IF(OR(C28&lt;&gt;0)*(I28&lt;&gt;0),C28/I28*100," ")</f>
        <v>118.38095238095238</v>
      </c>
      <c r="O28" s="198">
        <f>IF(OR(E28&lt;&gt;0)*(H28&lt;&gt;0),E28/H28*100," ")</f>
        <v>110.04366812227073</v>
      </c>
      <c r="P28" s="197">
        <f t="shared" si="5"/>
        <v>115.42857142857143</v>
      </c>
      <c r="Q28" s="106"/>
      <c r="R28" s="200"/>
      <c r="S28" s="201"/>
      <c r="T28" s="201"/>
      <c r="U28" s="202"/>
      <c r="V28" s="201"/>
      <c r="W28" s="201"/>
      <c r="X28" s="202"/>
      <c r="Y28" s="203"/>
      <c r="Z28" s="203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</row>
    <row r="29" spans="1:44" x14ac:dyDescent="0.25">
      <c r="A29" s="4" t="s">
        <v>55</v>
      </c>
      <c r="B29" s="79">
        <v>203</v>
      </c>
      <c r="C29" s="5">
        <v>1211</v>
      </c>
      <c r="D29" s="130">
        <f>IF($C$83&lt;&gt;0,C29/$C$83*100,0)</f>
        <v>0.17552785182028616</v>
      </c>
      <c r="E29" s="80">
        <v>188</v>
      </c>
      <c r="F29" s="5">
        <v>1162</v>
      </c>
      <c r="G29" s="94">
        <f t="shared" si="1"/>
        <v>0.17253232011426925</v>
      </c>
      <c r="H29" s="79">
        <v>181</v>
      </c>
      <c r="I29" s="5">
        <v>1113</v>
      </c>
      <c r="J29" s="153">
        <f t="shared" si="2"/>
        <v>0.17026341111194399</v>
      </c>
      <c r="K29" s="193">
        <f t="shared" si="3"/>
        <v>107.97872340425532</v>
      </c>
      <c r="L29" s="197">
        <f>IF(OR(C29&lt;&gt;0)*(F29&lt;&gt;0),C29/F29*100," ")</f>
        <v>104.21686746987953</v>
      </c>
      <c r="M29" s="95">
        <f>IF(OR(B29&lt;&gt;0)*(H29&lt;&gt;0),B29/H29*100," ")</f>
        <v>112.15469613259668</v>
      </c>
      <c r="N29" s="96">
        <f>IF(OR(C29&lt;&gt;0)*(I29&lt;&gt;0),C29/I29*100," ")</f>
        <v>108.80503144654088</v>
      </c>
      <c r="O29" s="198">
        <f>IF(OR(E29&lt;&gt;0)*(H29&lt;&gt;0),E29/H29*100," ")</f>
        <v>103.86740331491713</v>
      </c>
      <c r="P29" s="197">
        <f t="shared" si="5"/>
        <v>104.40251572327044</v>
      </c>
      <c r="Q29" s="106"/>
      <c r="R29" s="200"/>
      <c r="S29" s="201"/>
      <c r="T29" s="201"/>
      <c r="U29" s="202"/>
      <c r="V29" s="201"/>
      <c r="W29" s="201"/>
      <c r="X29" s="202"/>
      <c r="Y29" s="203"/>
      <c r="Z29" s="203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</row>
    <row r="30" spans="1:44" x14ac:dyDescent="0.25">
      <c r="A30" s="4" t="s">
        <v>56</v>
      </c>
      <c r="B30" s="79">
        <v>154</v>
      </c>
      <c r="C30" s="5">
        <v>1127</v>
      </c>
      <c r="D30" s="130">
        <f>IF($C$83&lt;&gt;0,C30/$C$83*100,0)</f>
        <v>0.16335250949749172</v>
      </c>
      <c r="E30" s="80">
        <v>155</v>
      </c>
      <c r="F30" s="5">
        <v>1660</v>
      </c>
      <c r="G30" s="94">
        <f t="shared" si="1"/>
        <v>0.24647474302038463</v>
      </c>
      <c r="H30" s="79">
        <v>97</v>
      </c>
      <c r="I30" s="5">
        <v>807</v>
      </c>
      <c r="J30" s="153">
        <f t="shared" si="2"/>
        <v>0.12345244633184078</v>
      </c>
      <c r="K30" s="193">
        <f t="shared" si="3"/>
        <v>99.354838709677423</v>
      </c>
      <c r="L30" s="197">
        <f>IF(OR(C30&lt;&gt;0)*(F30&lt;&gt;0),C30/F30*100," ")</f>
        <v>67.891566265060248</v>
      </c>
      <c r="M30" s="95">
        <f>IF(OR(B30&lt;&gt;0)*(H30&lt;&gt;0),B30/H30*100," ")</f>
        <v>158.76288659793815</v>
      </c>
      <c r="N30" s="96">
        <f>IF(OR(C30&lt;&gt;0)*(I30&lt;&gt;0),C30/I30*100," ")</f>
        <v>139.65303593556382</v>
      </c>
      <c r="O30" s="198">
        <f>IF(OR(E30&lt;&gt;0)*(H30&lt;&gt;0),E30/H30*100," ")</f>
        <v>159.79381443298971</v>
      </c>
      <c r="P30" s="197">
        <f t="shared" si="5"/>
        <v>205.70012391573732</v>
      </c>
      <c r="Q30" s="106"/>
      <c r="R30" s="200"/>
      <c r="S30" s="201"/>
      <c r="T30" s="201"/>
      <c r="U30" s="202"/>
      <c r="V30" s="201"/>
      <c r="W30" s="201"/>
      <c r="X30" s="202"/>
      <c r="Y30" s="203"/>
      <c r="Z30" s="203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</row>
    <row r="31" spans="1:44" x14ac:dyDescent="0.25">
      <c r="A31" s="4" t="s">
        <v>57</v>
      </c>
      <c r="B31" s="79">
        <v>168</v>
      </c>
      <c r="C31" s="5">
        <v>1023</v>
      </c>
      <c r="D31" s="130">
        <f>IF($C$83&lt;&gt;0,C31/$C$83*100,0)</f>
        <v>0.14827827614546055</v>
      </c>
      <c r="E31" s="80">
        <v>245</v>
      </c>
      <c r="F31" s="5">
        <v>1464</v>
      </c>
      <c r="G31" s="94">
        <f t="shared" si="1"/>
        <v>0.2173729058926766</v>
      </c>
      <c r="H31" s="79">
        <v>537</v>
      </c>
      <c r="I31" s="5">
        <v>3201</v>
      </c>
      <c r="J31" s="153">
        <f t="shared" si="2"/>
        <v>0.4896794060820599</v>
      </c>
      <c r="K31" s="193">
        <f t="shared" si="3"/>
        <v>68.571428571428569</v>
      </c>
      <c r="L31" s="197">
        <f>IF(OR(C31&lt;&gt;0)*(F31&lt;&gt;0),C31/F31*100," ")</f>
        <v>69.877049180327873</v>
      </c>
      <c r="M31" s="95">
        <f>IF(OR(B31&lt;&gt;0)*(H31&lt;&gt;0),B31/H31*100," ")</f>
        <v>31.284916201117319</v>
      </c>
      <c r="N31" s="96">
        <f>IF(OR(C31&lt;&gt;0)*(I31&lt;&gt;0),C31/I31*100," ")</f>
        <v>31.958762886597935</v>
      </c>
      <c r="O31" s="198">
        <f>IF(OR(E31&lt;&gt;0)*(H31&lt;&gt;0),E31/H31*100," ")</f>
        <v>45.623836126629428</v>
      </c>
      <c r="P31" s="197">
        <f t="shared" si="5"/>
        <v>45.735707591377697</v>
      </c>
      <c r="Q31" s="106"/>
      <c r="R31" s="200"/>
      <c r="S31" s="201"/>
      <c r="T31" s="201"/>
      <c r="U31" s="202"/>
      <c r="V31" s="201"/>
      <c r="W31" s="201"/>
      <c r="X31" s="202"/>
      <c r="Y31" s="203"/>
      <c r="Z31" s="203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</row>
    <row r="32" spans="1:44" x14ac:dyDescent="0.25">
      <c r="A32" s="4" t="s">
        <v>58</v>
      </c>
      <c r="B32" s="79">
        <v>215</v>
      </c>
      <c r="C32" s="5">
        <v>964</v>
      </c>
      <c r="D32" s="130">
        <f>IF($C$83&lt;&gt;0,C32/$C$83*100,0)</f>
        <v>0.1397265476092121</v>
      </c>
      <c r="E32" s="80">
        <v>115</v>
      </c>
      <c r="F32" s="5">
        <v>531</v>
      </c>
      <c r="G32" s="94">
        <f t="shared" si="1"/>
        <v>7.8842222014351968E-2</v>
      </c>
      <c r="H32" s="79">
        <v>183</v>
      </c>
      <c r="I32" s="5">
        <v>707</v>
      </c>
      <c r="J32" s="153">
        <f t="shared" si="2"/>
        <v>0.10815474542331034</v>
      </c>
      <c r="K32" s="193">
        <f t="shared" si="3"/>
        <v>186.95652173913044</v>
      </c>
      <c r="L32" s="197">
        <f>IF(OR(C32&lt;&gt;0)*(F32&lt;&gt;0),C32/F32*100," ")</f>
        <v>181.54425612052731</v>
      </c>
      <c r="M32" s="95">
        <f>IF(OR(B32&lt;&gt;0)*(H32&lt;&gt;0),B32/H32*100," ")</f>
        <v>117.4863387978142</v>
      </c>
      <c r="N32" s="96">
        <f>IF(OR(C32&lt;&gt;0)*(I32&lt;&gt;0),C32/I32*100," ")</f>
        <v>136.35077793493636</v>
      </c>
      <c r="O32" s="198">
        <f>IF(OR(E32&lt;&gt;0)*(H32&lt;&gt;0),E32/H32*100," ")</f>
        <v>62.841530054644814</v>
      </c>
      <c r="P32" s="197">
        <f t="shared" si="5"/>
        <v>75.106082036775106</v>
      </c>
      <c r="Q32" s="106"/>
      <c r="R32" s="200"/>
      <c r="S32" s="201"/>
      <c r="T32" s="201"/>
      <c r="U32" s="202"/>
      <c r="V32" s="201"/>
      <c r="W32" s="201"/>
      <c r="X32" s="202"/>
      <c r="Y32" s="203"/>
      <c r="Z32" s="203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</row>
    <row r="33" spans="1:44" x14ac:dyDescent="0.25">
      <c r="A33" s="4" t="s">
        <v>59</v>
      </c>
      <c r="B33" s="79">
        <v>219</v>
      </c>
      <c r="C33" s="5">
        <v>841</v>
      </c>
      <c r="D33" s="130">
        <f>IF($C$83&lt;&gt;0,C33/$C$83*100,0)</f>
        <v>0.12189836777940599</v>
      </c>
      <c r="E33" s="80">
        <v>223</v>
      </c>
      <c r="F33" s="5">
        <v>776</v>
      </c>
      <c r="G33" s="94">
        <f t="shared" si="1"/>
        <v>0.11521951842398705</v>
      </c>
      <c r="H33" s="79">
        <v>181</v>
      </c>
      <c r="I33" s="5">
        <v>529</v>
      </c>
      <c r="J33" s="153">
        <f t="shared" si="2"/>
        <v>8.092483780612611E-2</v>
      </c>
      <c r="K33" s="193">
        <f t="shared" si="3"/>
        <v>98.206278026905821</v>
      </c>
      <c r="L33" s="197">
        <f>IF(OR(C33&lt;&gt;0)*(F33&lt;&gt;0),C33/F33*100," ")</f>
        <v>108.3762886597938</v>
      </c>
      <c r="M33" s="95">
        <f>IF(OR(B33&lt;&gt;0)*(H33&lt;&gt;0),B33/H33*100," ")</f>
        <v>120.99447513812154</v>
      </c>
      <c r="N33" s="96">
        <f>IF(OR(C33&lt;&gt;0)*(I33&lt;&gt;0),C33/I33*100," ")</f>
        <v>158.97920604914935</v>
      </c>
      <c r="O33" s="198">
        <f>IF(OR(E33&lt;&gt;0)*(H33&lt;&gt;0),E33/H33*100," ")</f>
        <v>123.20441988950277</v>
      </c>
      <c r="P33" s="197">
        <f t="shared" si="5"/>
        <v>146.69187145557657</v>
      </c>
      <c r="Q33" s="106"/>
      <c r="R33" s="136"/>
      <c r="S33" s="204"/>
      <c r="T33" s="204"/>
      <c r="U33" s="205"/>
      <c r="V33" s="204"/>
      <c r="W33" s="204"/>
      <c r="X33" s="206"/>
      <c r="Y33" s="207"/>
      <c r="Z33" s="207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</row>
    <row r="34" spans="1:44" x14ac:dyDescent="0.25">
      <c r="A34" s="4" t="s">
        <v>60</v>
      </c>
      <c r="B34" s="79">
        <v>112</v>
      </c>
      <c r="C34" s="5">
        <v>669</v>
      </c>
      <c r="D34" s="130">
        <f>IF($C$83&lt;&gt;0,C34/$C$83*100,0)</f>
        <v>9.6967904927969806E-2</v>
      </c>
      <c r="E34" s="80">
        <v>50</v>
      </c>
      <c r="F34" s="5">
        <v>228</v>
      </c>
      <c r="G34" s="94">
        <f t="shared" si="1"/>
        <v>3.3853157475088977E-2</v>
      </c>
      <c r="H34" s="79">
        <v>120</v>
      </c>
      <c r="I34" s="5">
        <v>634</v>
      </c>
      <c r="J34" s="153">
        <f t="shared" si="2"/>
        <v>9.6987423760083097E-2</v>
      </c>
      <c r="K34" s="193">
        <f t="shared" si="3"/>
        <v>224.00000000000003</v>
      </c>
      <c r="L34" s="197">
        <f>IF(OR(C34&lt;&gt;0)*(F34&lt;&gt;0),C34/F34*100," ")</f>
        <v>293.42105263157896</v>
      </c>
      <c r="M34" s="95">
        <f>IF(OR(B34&lt;&gt;0)*(H34&lt;&gt;0),B34/H34*100," ")</f>
        <v>93.333333333333329</v>
      </c>
      <c r="N34" s="96">
        <f>IF(OR(C34&lt;&gt;0)*(I34&lt;&gt;0),C34/I34*100," ")</f>
        <v>105.52050473186121</v>
      </c>
      <c r="O34" s="198">
        <f>IF(OR(E34&lt;&gt;0)*(H34&lt;&gt;0),E34/H34*100," ")</f>
        <v>41.666666666666671</v>
      </c>
      <c r="P34" s="197">
        <f t="shared" si="5"/>
        <v>35.962145110410091</v>
      </c>
      <c r="Q34" s="106"/>
      <c r="R34" s="136"/>
      <c r="S34" s="208"/>
      <c r="T34" s="208"/>
      <c r="U34" s="209"/>
      <c r="V34" s="208"/>
      <c r="W34" s="208"/>
      <c r="X34" s="210"/>
      <c r="Y34" s="211"/>
      <c r="Z34" s="211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</row>
    <row r="35" spans="1:44" x14ac:dyDescent="0.25">
      <c r="A35" s="4" t="s">
        <v>61</v>
      </c>
      <c r="B35" s="79">
        <v>185</v>
      </c>
      <c r="C35" s="5">
        <v>652</v>
      </c>
      <c r="D35" s="130">
        <f>IF($C$83&lt;&gt;0,C35/$C$83*100,0)</f>
        <v>9.4503847553118553E-2</v>
      </c>
      <c r="E35" s="80">
        <v>186</v>
      </c>
      <c r="F35" s="5">
        <v>933</v>
      </c>
      <c r="G35" s="94">
        <f t="shared" si="1"/>
        <v>0.13853068387832462</v>
      </c>
      <c r="H35" s="79">
        <v>171</v>
      </c>
      <c r="I35" s="5">
        <v>720</v>
      </c>
      <c r="J35" s="153">
        <f t="shared" si="2"/>
        <v>0.11014344654141929</v>
      </c>
      <c r="K35" s="193">
        <f t="shared" si="3"/>
        <v>99.462365591397855</v>
      </c>
      <c r="L35" s="197">
        <f>IF(OR(C35&lt;&gt;0)*(F35&lt;&gt;0),C35/F35*100," ")</f>
        <v>69.882100750267952</v>
      </c>
      <c r="M35" s="95">
        <f>IF(OR(B35&lt;&gt;0)*(H35&lt;&gt;0),B35/H35*100," ")</f>
        <v>108.18713450292398</v>
      </c>
      <c r="N35" s="96">
        <f>IF(OR(C35&lt;&gt;0)*(I35&lt;&gt;0),C35/I35*100," ")</f>
        <v>90.555555555555557</v>
      </c>
      <c r="O35" s="198">
        <f>IF(OR(E35&lt;&gt;0)*(H35&lt;&gt;0),E35/H35*100," ")</f>
        <v>108.77192982456141</v>
      </c>
      <c r="P35" s="197">
        <f t="shared" si="5"/>
        <v>129.58333333333334</v>
      </c>
      <c r="Q35" s="106"/>
      <c r="R35" s="136"/>
      <c r="S35" s="208"/>
      <c r="T35" s="208"/>
      <c r="U35" s="209"/>
      <c r="V35" s="208"/>
      <c r="W35" s="208"/>
      <c r="X35" s="210"/>
      <c r="Y35" s="211"/>
      <c r="Z35" s="211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</row>
    <row r="36" spans="1:44" x14ac:dyDescent="0.25">
      <c r="A36" s="4" t="s">
        <v>62</v>
      </c>
      <c r="B36" s="79">
        <v>115</v>
      </c>
      <c r="C36" s="5">
        <v>640</v>
      </c>
      <c r="D36" s="130">
        <f>IF($C$83&lt;&gt;0,C36/$C$83*100,0)</f>
        <v>9.2764512935576499E-2</v>
      </c>
      <c r="E36" s="80">
        <v>112</v>
      </c>
      <c r="F36" s="5">
        <v>578</v>
      </c>
      <c r="G36" s="94">
        <f t="shared" si="1"/>
        <v>8.5820723774567675E-2</v>
      </c>
      <c r="H36" s="79">
        <v>78</v>
      </c>
      <c r="I36" s="5">
        <v>484</v>
      </c>
      <c r="J36" s="153">
        <f t="shared" si="2"/>
        <v>7.4040872397287405E-2</v>
      </c>
      <c r="K36" s="193">
        <f t="shared" si="3"/>
        <v>102.67857142857142</v>
      </c>
      <c r="L36" s="197">
        <f>IF(OR(C36&lt;&gt;0)*(F36&lt;&gt;0),C36/F36*100," ")</f>
        <v>110.72664359861592</v>
      </c>
      <c r="M36" s="95">
        <f>IF(OR(B36&lt;&gt;0)*(H36&lt;&gt;0),B36/H36*100," ")</f>
        <v>147.43589743589746</v>
      </c>
      <c r="N36" s="96">
        <f>IF(OR(C36&lt;&gt;0)*(I36&lt;&gt;0),C36/I36*100," ")</f>
        <v>132.2314049586777</v>
      </c>
      <c r="O36" s="198">
        <f>IF(OR(E36&lt;&gt;0)*(H36&lt;&gt;0),E36/H36*100," ")</f>
        <v>143.58974358974359</v>
      </c>
      <c r="P36" s="197">
        <f t="shared" si="5"/>
        <v>119.42148760330578</v>
      </c>
      <c r="Q36" s="106"/>
      <c r="R36" s="136"/>
      <c r="S36" s="208"/>
      <c r="T36" s="208"/>
      <c r="U36" s="209"/>
      <c r="V36" s="208"/>
      <c r="W36" s="208"/>
      <c r="X36" s="210"/>
      <c r="Y36" s="211"/>
      <c r="Z36" s="211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</row>
    <row r="37" spans="1:44" x14ac:dyDescent="0.25">
      <c r="A37" s="4" t="s">
        <v>63</v>
      </c>
      <c r="B37" s="79">
        <v>103</v>
      </c>
      <c r="C37" s="5">
        <v>553</v>
      </c>
      <c r="D37" s="130">
        <f>IF($C$83&lt;&gt;0,C37/$C$83*100,0)</f>
        <v>8.0154336958396563E-2</v>
      </c>
      <c r="E37" s="80">
        <v>34</v>
      </c>
      <c r="F37" s="5">
        <v>156</v>
      </c>
      <c r="G37" s="94">
        <f t="shared" si="1"/>
        <v>2.316268669348193E-2</v>
      </c>
      <c r="H37" s="79">
        <v>33</v>
      </c>
      <c r="I37" s="5">
        <v>123</v>
      </c>
      <c r="J37" s="153">
        <f t="shared" si="2"/>
        <v>1.8816172117492463E-2</v>
      </c>
      <c r="K37" s="193">
        <f t="shared" si="3"/>
        <v>302.94117647058823</v>
      </c>
      <c r="L37" s="197">
        <f>IF(OR(C37&lt;&gt;0)*(F37&lt;&gt;0),C37/F37*100," ")</f>
        <v>354.48717948717945</v>
      </c>
      <c r="M37" s="95">
        <f>IF(OR(B37&lt;&gt;0)*(H37&lt;&gt;0),B37/H37*100," ")</f>
        <v>312.12121212121212</v>
      </c>
      <c r="N37" s="96">
        <f>IF(OR(C37&lt;&gt;0)*(I37&lt;&gt;0),C37/I37*100," ")</f>
        <v>449.59349593495938</v>
      </c>
      <c r="O37" s="198">
        <f>IF(OR(E37&lt;&gt;0)*(H37&lt;&gt;0),E37/H37*100," ")</f>
        <v>103.03030303030303</v>
      </c>
      <c r="P37" s="197">
        <f t="shared" si="5"/>
        <v>126.82926829268293</v>
      </c>
      <c r="Q37" s="106"/>
      <c r="R37" s="106"/>
      <c r="S37" s="137"/>
      <c r="T37" s="137"/>
      <c r="U37" s="212"/>
      <c r="V37" s="137"/>
      <c r="W37" s="137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</row>
    <row r="38" spans="1:44" x14ac:dyDescent="0.25">
      <c r="A38" s="4" t="s">
        <v>64</v>
      </c>
      <c r="B38" s="79">
        <v>75</v>
      </c>
      <c r="C38" s="5">
        <v>460</v>
      </c>
      <c r="D38" s="130">
        <f>IF($C$83&lt;&gt;0,C38/$C$83*100,0)</f>
        <v>6.6674493672445601E-2</v>
      </c>
      <c r="E38" s="80">
        <v>88</v>
      </c>
      <c r="F38" s="5">
        <v>476</v>
      </c>
      <c r="G38" s="94">
        <f t="shared" ref="G38:G69" si="6">IF($F$83&lt;&gt;0,F38/$F$83*100,0)</f>
        <v>7.0675890167291019E-2</v>
      </c>
      <c r="H38" s="79">
        <v>73</v>
      </c>
      <c r="I38" s="5">
        <v>460</v>
      </c>
      <c r="J38" s="153">
        <f t="shared" ref="J38:J69" si="7">IF($I$83&lt;&gt;0,I38/$I$83*100,0)</f>
        <v>7.0369424179240109E-2</v>
      </c>
      <c r="K38" s="193">
        <f t="shared" ref="K38:K69" si="8">IF(OR(B38&lt;&gt;0)*(E38&lt;&gt;0),B38/E38*100," ")</f>
        <v>85.227272727272734</v>
      </c>
      <c r="L38" s="197">
        <f>IF(OR(C38&lt;&gt;0)*(F38&lt;&gt;0),C38/F38*100," ")</f>
        <v>96.638655462184872</v>
      </c>
      <c r="M38" s="95">
        <f>IF(OR(B38&lt;&gt;0)*(H38&lt;&gt;0),B38/H38*100," ")</f>
        <v>102.73972602739727</v>
      </c>
      <c r="N38" s="96">
        <f>IF(OR(C38&lt;&gt;0)*(I38&lt;&gt;0),C38/I38*100," ")</f>
        <v>100</v>
      </c>
      <c r="O38" s="198">
        <f>IF(OR(E38&lt;&gt;0)*(H38&lt;&gt;0),E38/H38*100," ")</f>
        <v>120.54794520547945</v>
      </c>
      <c r="P38" s="197">
        <f t="shared" si="5"/>
        <v>103.47826086956522</v>
      </c>
      <c r="Q38" s="106"/>
      <c r="R38" s="106"/>
      <c r="S38" s="137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</row>
    <row r="39" spans="1:44" x14ac:dyDescent="0.25">
      <c r="A39" s="4" t="s">
        <v>70</v>
      </c>
      <c r="B39" s="79">
        <v>16</v>
      </c>
      <c r="C39" s="5">
        <v>344</v>
      </c>
      <c r="D39" s="130">
        <f>IF($C$83&lt;&gt;0,C39/$C$83*100,0)</f>
        <v>4.9860925702872365E-2</v>
      </c>
      <c r="E39" s="80">
        <v>39</v>
      </c>
      <c r="F39" s="5">
        <v>608</v>
      </c>
      <c r="G39" s="94">
        <f t="shared" si="6"/>
        <v>9.0275086600237267E-2</v>
      </c>
      <c r="H39" s="79">
        <v>20</v>
      </c>
      <c r="I39" s="5">
        <v>299</v>
      </c>
      <c r="J39" s="153">
        <f t="shared" si="7"/>
        <v>4.5740125716506062E-2</v>
      </c>
      <c r="K39" s="193">
        <f t="shared" si="8"/>
        <v>41.025641025641022</v>
      </c>
      <c r="L39" s="197">
        <f>IF(OR(C39&lt;&gt;0)*(F39&lt;&gt;0),C39/F39*100," ")</f>
        <v>56.578947368421048</v>
      </c>
      <c r="M39" s="95">
        <f>IF(OR(B39&lt;&gt;0)*(H39&lt;&gt;0),B39/H39*100," ")</f>
        <v>80</v>
      </c>
      <c r="N39" s="96">
        <f>IF(OR(C39&lt;&gt;0)*(I39&lt;&gt;0),C39/I39*100," ")</f>
        <v>115.05016722408025</v>
      </c>
      <c r="O39" s="198">
        <f>IF(OR(E39&lt;&gt;0)*(H39&lt;&gt;0),E39/H39*100," ")</f>
        <v>195</v>
      </c>
      <c r="P39" s="197">
        <f t="shared" si="5"/>
        <v>203.34448160535118</v>
      </c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</row>
    <row r="40" spans="1:44" x14ac:dyDescent="0.25">
      <c r="A40" s="4" t="s">
        <v>65</v>
      </c>
      <c r="B40" s="79">
        <v>77</v>
      </c>
      <c r="C40" s="5">
        <v>343</v>
      </c>
      <c r="D40" s="130">
        <f>IF($C$83&lt;&gt;0,C40/$C$83*100,0)</f>
        <v>4.9715981151410529E-2</v>
      </c>
      <c r="E40" s="80">
        <v>76</v>
      </c>
      <c r="F40" s="5">
        <v>478</v>
      </c>
      <c r="G40" s="94">
        <f t="shared" si="6"/>
        <v>7.0972847689002333E-2</v>
      </c>
      <c r="H40" s="79">
        <v>71</v>
      </c>
      <c r="I40" s="5">
        <v>326</v>
      </c>
      <c r="J40" s="153">
        <f t="shared" si="7"/>
        <v>4.9870504961809295E-2</v>
      </c>
      <c r="K40" s="193">
        <f t="shared" si="8"/>
        <v>101.31578947368421</v>
      </c>
      <c r="L40" s="197">
        <f>IF(OR(C40&lt;&gt;0)*(F40&lt;&gt;0),C40/F40*100," ")</f>
        <v>71.757322175732213</v>
      </c>
      <c r="M40" s="95">
        <f>IF(OR(B40&lt;&gt;0)*(H40&lt;&gt;0),B40/H40*100," ")</f>
        <v>108.45070422535213</v>
      </c>
      <c r="N40" s="96">
        <f>IF(OR(C40&lt;&gt;0)*(I40&lt;&gt;0),C40/I40*100," ")</f>
        <v>105.21472392638036</v>
      </c>
      <c r="O40" s="198">
        <f>IF(OR(E40&lt;&gt;0)*(H40&lt;&gt;0),E40/H40*100," ")</f>
        <v>107.04225352112675</v>
      </c>
      <c r="P40" s="197">
        <f t="shared" si="5"/>
        <v>146.62576687116564</v>
      </c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</row>
    <row r="41" spans="1:44" x14ac:dyDescent="0.25">
      <c r="A41" s="4" t="s">
        <v>66</v>
      </c>
      <c r="B41" s="79">
        <v>65</v>
      </c>
      <c r="C41" s="5">
        <v>337</v>
      </c>
      <c r="D41" s="130">
        <f>IF($C$83&lt;&gt;0,C41/$C$83*100,0)</f>
        <v>4.8846313842639495E-2</v>
      </c>
      <c r="E41" s="80">
        <v>6</v>
      </c>
      <c r="F41" s="5">
        <v>30</v>
      </c>
      <c r="G41" s="94">
        <f t="shared" si="6"/>
        <v>4.454362825669602E-3</v>
      </c>
      <c r="H41" s="79">
        <v>11</v>
      </c>
      <c r="I41" s="5">
        <v>37</v>
      </c>
      <c r="J41" s="153">
        <f t="shared" si="7"/>
        <v>5.6601493361562692E-3</v>
      </c>
      <c r="K41" s="193">
        <f t="shared" si="8"/>
        <v>1083.3333333333335</v>
      </c>
      <c r="L41" s="197">
        <f>IF(OR(C41&lt;&gt;0)*(F41&lt;&gt;0),C41/F41*100," ")</f>
        <v>1123.3333333333333</v>
      </c>
      <c r="M41" s="95">
        <f>IF(OR(B41&lt;&gt;0)*(H41&lt;&gt;0),B41/H41*100," ")</f>
        <v>590.90909090909088</v>
      </c>
      <c r="N41" s="96">
        <f>IF(OR(C41&lt;&gt;0)*(I41&lt;&gt;0),C41/I41*100," ")</f>
        <v>910.81081081081084</v>
      </c>
      <c r="O41" s="198">
        <f>IF(OR(E41&lt;&gt;0)*(H41&lt;&gt;0),E41/H41*100," ")</f>
        <v>54.54545454545454</v>
      </c>
      <c r="P41" s="197">
        <f t="shared" si="5"/>
        <v>81.081081081081081</v>
      </c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</row>
    <row r="42" spans="1:44" x14ac:dyDescent="0.25">
      <c r="A42" s="4" t="s">
        <v>67</v>
      </c>
      <c r="B42" s="79">
        <v>51</v>
      </c>
      <c r="C42" s="5">
        <v>314</v>
      </c>
      <c r="D42" s="130">
        <f>IF($C$83&lt;&gt;0,C42/$C$83*100,0)</f>
        <v>4.5512589159017222E-2</v>
      </c>
      <c r="E42" s="80">
        <v>57</v>
      </c>
      <c r="F42" s="5">
        <v>428</v>
      </c>
      <c r="G42" s="94">
        <f t="shared" si="6"/>
        <v>6.3548909646219662E-2</v>
      </c>
      <c r="H42" s="79">
        <v>115</v>
      </c>
      <c r="I42" s="5">
        <v>774</v>
      </c>
      <c r="J42" s="153">
        <f t="shared" si="7"/>
        <v>0.11840420503202574</v>
      </c>
      <c r="K42" s="193">
        <f t="shared" si="8"/>
        <v>89.473684210526315</v>
      </c>
      <c r="L42" s="197">
        <f>IF(OR(C42&lt;&gt;0)*(F42&lt;&gt;0),C42/F42*100," ")</f>
        <v>73.36448598130842</v>
      </c>
      <c r="M42" s="95">
        <f>IF(OR(B42&lt;&gt;0)*(H42&lt;&gt;0),B42/H42*100," ")</f>
        <v>44.347826086956523</v>
      </c>
      <c r="N42" s="96">
        <f>IF(OR(C42&lt;&gt;0)*(I42&lt;&gt;0),C42/I42*100," ")</f>
        <v>40.568475452196381</v>
      </c>
      <c r="O42" s="198">
        <f>IF(OR(E42&lt;&gt;0)*(H42&lt;&gt;0),E42/H42*100," ")</f>
        <v>49.565217391304351</v>
      </c>
      <c r="P42" s="197">
        <f t="shared" si="5"/>
        <v>55.297157622739014</v>
      </c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</row>
    <row r="43" spans="1:44" x14ac:dyDescent="0.25">
      <c r="A43" s="4" t="s">
        <v>68</v>
      </c>
      <c r="B43" s="79">
        <v>70</v>
      </c>
      <c r="C43" s="5">
        <v>314</v>
      </c>
      <c r="D43" s="130">
        <f>IF($C$83&lt;&gt;0,C43/$C$83*100,0)</f>
        <v>4.5512589159017222E-2</v>
      </c>
      <c r="E43" s="80">
        <v>42</v>
      </c>
      <c r="F43" s="5">
        <v>221</v>
      </c>
      <c r="G43" s="94">
        <f t="shared" si="6"/>
        <v>3.28138061490994E-2</v>
      </c>
      <c r="H43" s="79">
        <v>40</v>
      </c>
      <c r="I43" s="5">
        <v>179</v>
      </c>
      <c r="J43" s="153">
        <f t="shared" si="7"/>
        <v>2.7382884626269519E-2</v>
      </c>
      <c r="K43" s="193">
        <f t="shared" si="8"/>
        <v>166.66666666666669</v>
      </c>
      <c r="L43" s="197">
        <f>IF(OR(C43&lt;&gt;0)*(F43&lt;&gt;0),C43/F43*100," ")</f>
        <v>142.08144796380091</v>
      </c>
      <c r="M43" s="95">
        <f>IF(OR(B43&lt;&gt;0)*(H43&lt;&gt;0),B43/H43*100," ")</f>
        <v>175</v>
      </c>
      <c r="N43" s="96">
        <f>IF(OR(C43&lt;&gt;0)*(I43&lt;&gt;0),C43/I43*100," ")</f>
        <v>175.41899441340783</v>
      </c>
      <c r="O43" s="198">
        <f>IF(OR(E43&lt;&gt;0)*(H43&lt;&gt;0),E43/H43*100," ")</f>
        <v>105</v>
      </c>
      <c r="P43" s="197">
        <f t="shared" si="5"/>
        <v>123.463687150838</v>
      </c>
      <c r="Q43" s="106"/>
      <c r="R43" s="106"/>
      <c r="S43" s="192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</row>
    <row r="44" spans="1:44" x14ac:dyDescent="0.25">
      <c r="A44" s="177" t="s">
        <v>69</v>
      </c>
      <c r="B44" s="79">
        <v>78</v>
      </c>
      <c r="C44" s="5">
        <v>309</v>
      </c>
      <c r="D44" s="130">
        <f>IF($C$83&lt;&gt;0,C44/$C$83*100,0)</f>
        <v>4.4787866401708031E-2</v>
      </c>
      <c r="E44" s="80">
        <v>103</v>
      </c>
      <c r="F44" s="5">
        <v>467</v>
      </c>
      <c r="G44" s="94">
        <f t="shared" si="6"/>
        <v>6.9339581319590143E-2</v>
      </c>
      <c r="H44" s="79">
        <v>94</v>
      </c>
      <c r="I44" s="5">
        <v>457</v>
      </c>
      <c r="J44" s="153">
        <f t="shared" si="7"/>
        <v>6.9910493151984193E-2</v>
      </c>
      <c r="K44" s="193">
        <f t="shared" si="8"/>
        <v>75.728155339805824</v>
      </c>
      <c r="L44" s="197">
        <f>IF(OR(C44&lt;&gt;0)*(F44&lt;&gt;0),C44/F44*100," ")</f>
        <v>66.167023554603858</v>
      </c>
      <c r="M44" s="95">
        <f>IF(OR(B44&lt;&gt;0)*(H44&lt;&gt;0),B44/H44*100," ")</f>
        <v>82.978723404255319</v>
      </c>
      <c r="N44" s="96">
        <f>IF(OR(C44&lt;&gt;0)*(I44&lt;&gt;0),C44/I44*100," ")</f>
        <v>67.614879649890597</v>
      </c>
      <c r="O44" s="198">
        <f>IF(OR(E44&lt;&gt;0)*(H44&lt;&gt;0),E44/H44*100," ")</f>
        <v>109.57446808510637</v>
      </c>
      <c r="P44" s="197">
        <f t="shared" si="5"/>
        <v>102.18818380743981</v>
      </c>
      <c r="Q44" s="106"/>
      <c r="R44" s="106"/>
      <c r="S44" s="192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</row>
    <row r="45" spans="1:44" x14ac:dyDescent="0.25">
      <c r="A45" s="4" t="s">
        <v>71</v>
      </c>
      <c r="B45" s="79">
        <v>46</v>
      </c>
      <c r="C45" s="5">
        <v>262</v>
      </c>
      <c r="D45" s="130">
        <f>IF($C$83&lt;&gt;0,C45/$C$83*100,0)</f>
        <v>3.7975472483001628E-2</v>
      </c>
      <c r="E45" s="80">
        <v>44</v>
      </c>
      <c r="F45" s="5">
        <v>308</v>
      </c>
      <c r="G45" s="94">
        <f t="shared" si="6"/>
        <v>4.5731458343541247E-2</v>
      </c>
      <c r="H45" s="79">
        <v>30</v>
      </c>
      <c r="I45" s="5">
        <v>157</v>
      </c>
      <c r="J45" s="153">
        <f t="shared" si="7"/>
        <v>2.401739042639282E-2</v>
      </c>
      <c r="K45" s="193">
        <f t="shared" si="8"/>
        <v>104.54545454545455</v>
      </c>
      <c r="L45" s="197">
        <f>IF(OR(C45&lt;&gt;0)*(F45&lt;&gt;0),C45/F45*100," ")</f>
        <v>85.064935064935071</v>
      </c>
      <c r="M45" s="95">
        <f>IF(OR(B45&lt;&gt;0)*(H45&lt;&gt;0),B45/H45*100," ")</f>
        <v>153.33333333333334</v>
      </c>
      <c r="N45" s="96">
        <f>IF(OR(C45&lt;&gt;0)*(I45&lt;&gt;0),C45/I45*100," ")</f>
        <v>166.87898089171975</v>
      </c>
      <c r="O45" s="198">
        <f>IF(OR(E45&lt;&gt;0)*(H45&lt;&gt;0),E45/H45*100," ")</f>
        <v>146.66666666666666</v>
      </c>
      <c r="P45" s="197">
        <f t="shared" si="5"/>
        <v>196.17834394904457</v>
      </c>
      <c r="Q45" s="106"/>
      <c r="R45" s="106"/>
      <c r="S45" s="192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</row>
    <row r="46" spans="1:44" x14ac:dyDescent="0.25">
      <c r="A46" s="4" t="s">
        <v>72</v>
      </c>
      <c r="B46" s="79">
        <v>40</v>
      </c>
      <c r="C46" s="5">
        <v>255</v>
      </c>
      <c r="D46" s="130">
        <f>IF($C$83&lt;&gt;0,C46/$C$83*100,0)</f>
        <v>3.6960860622768758E-2</v>
      </c>
      <c r="E46" s="80">
        <v>44</v>
      </c>
      <c r="F46" s="5">
        <v>262</v>
      </c>
      <c r="G46" s="94">
        <f t="shared" si="6"/>
        <v>3.8901435344181196E-2</v>
      </c>
      <c r="H46" s="79">
        <v>69</v>
      </c>
      <c r="I46" s="5">
        <v>359</v>
      </c>
      <c r="J46" s="153">
        <f t="shared" si="7"/>
        <v>5.4918746261624338E-2</v>
      </c>
      <c r="K46" s="193">
        <f t="shared" si="8"/>
        <v>90.909090909090907</v>
      </c>
      <c r="L46" s="197">
        <f>IF(OR(C46&lt;&gt;0)*(F46&lt;&gt;0),C46/F46*100," ")</f>
        <v>97.328244274809165</v>
      </c>
      <c r="M46" s="95">
        <f>IF(OR(B46&lt;&gt;0)*(H46&lt;&gt;0),B46/H46*100," ")</f>
        <v>57.971014492753625</v>
      </c>
      <c r="N46" s="96">
        <f>IF(OR(C46&lt;&gt;0)*(I46&lt;&gt;0),C46/I46*100," ")</f>
        <v>71.030640668523688</v>
      </c>
      <c r="O46" s="198">
        <f>IF(OR(E46&lt;&gt;0)*(H46&lt;&gt;0),E46/H46*100," ")</f>
        <v>63.768115942028977</v>
      </c>
      <c r="P46" s="197">
        <f t="shared" si="5"/>
        <v>72.98050139275766</v>
      </c>
      <c r="Q46" s="106"/>
      <c r="R46" s="106"/>
      <c r="S46" s="192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</row>
    <row r="47" spans="1:44" x14ac:dyDescent="0.25">
      <c r="A47" s="4" t="s">
        <v>74</v>
      </c>
      <c r="B47" s="79">
        <v>67</v>
      </c>
      <c r="C47" s="5">
        <v>229</v>
      </c>
      <c r="D47" s="130">
        <f>IF($C$83&lt;&gt;0,C47/$C$83*100,0)</f>
        <v>3.3192302284760965E-2</v>
      </c>
      <c r="E47" s="80">
        <v>64</v>
      </c>
      <c r="F47" s="5">
        <v>133</v>
      </c>
      <c r="G47" s="94">
        <f t="shared" si="6"/>
        <v>1.9747675193801901E-2</v>
      </c>
      <c r="H47" s="79">
        <v>57</v>
      </c>
      <c r="I47" s="5">
        <v>173</v>
      </c>
      <c r="J47" s="153">
        <f t="shared" si="7"/>
        <v>2.6465022571757691E-2</v>
      </c>
      <c r="K47" s="193">
        <f t="shared" si="8"/>
        <v>104.6875</v>
      </c>
      <c r="L47" s="197">
        <f>IF(OR(C47&lt;&gt;0)*(F47&lt;&gt;0),C47/F47*100," ")</f>
        <v>172.18045112781954</v>
      </c>
      <c r="M47" s="95">
        <f>IF(OR(B47&lt;&gt;0)*(H47&lt;&gt;0),B47/H47*100," ")</f>
        <v>117.54385964912282</v>
      </c>
      <c r="N47" s="96">
        <f>IF(OR(C47&lt;&gt;0)*(I47&lt;&gt;0),C47/I47*100," ")</f>
        <v>132.36994219653181</v>
      </c>
      <c r="O47" s="198">
        <f>IF(OR(E47&lt;&gt;0)*(H47&lt;&gt;0),E47/H47*100," ")</f>
        <v>112.28070175438596</v>
      </c>
      <c r="P47" s="197">
        <f t="shared" si="5"/>
        <v>76.878612716763001</v>
      </c>
      <c r="Q47" s="106"/>
      <c r="R47" s="106"/>
      <c r="S47" s="192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</row>
    <row r="48" spans="1:44" x14ac:dyDescent="0.25">
      <c r="A48" s="4" t="s">
        <v>73</v>
      </c>
      <c r="B48" s="79">
        <v>52</v>
      </c>
      <c r="C48" s="5">
        <v>227</v>
      </c>
      <c r="D48" s="130">
        <f>IF($C$83&lt;&gt;0,C48/$C$83*100,0)</f>
        <v>3.2902413181837287E-2</v>
      </c>
      <c r="E48" s="80">
        <v>46</v>
      </c>
      <c r="F48" s="5">
        <v>211</v>
      </c>
      <c r="G48" s="94">
        <f t="shared" si="6"/>
        <v>3.1329018540542868E-2</v>
      </c>
      <c r="H48" s="79">
        <v>88</v>
      </c>
      <c r="I48" s="5">
        <v>399</v>
      </c>
      <c r="J48" s="153">
        <f t="shared" si="7"/>
        <v>6.1037826625036526E-2</v>
      </c>
      <c r="K48" s="193">
        <f t="shared" si="8"/>
        <v>113.04347826086956</v>
      </c>
      <c r="L48" s="197">
        <f>IF(OR(C48&lt;&gt;0)*(F48&lt;&gt;0),C48/F48*100," ")</f>
        <v>107.58293838862558</v>
      </c>
      <c r="M48" s="95">
        <f>IF(OR(B48&lt;&gt;0)*(H48&lt;&gt;0),B48/H48*100," ")</f>
        <v>59.090909090909093</v>
      </c>
      <c r="N48" s="96">
        <f>IF(OR(C48&lt;&gt;0)*(I48&lt;&gt;0),C48/I48*100," ")</f>
        <v>56.892230576441108</v>
      </c>
      <c r="O48" s="198">
        <f>IF(OR(E48&lt;&gt;0)*(H48&lt;&gt;0),E48/H48*100," ")</f>
        <v>52.272727272727273</v>
      </c>
      <c r="P48" s="197">
        <f t="shared" si="5"/>
        <v>52.882205513784463</v>
      </c>
      <c r="Q48" s="106"/>
      <c r="R48" s="106"/>
      <c r="S48" s="192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</row>
    <row r="49" spans="1:44" ht="17.25" customHeight="1" x14ac:dyDescent="0.25">
      <c r="A49" s="4" t="s">
        <v>75</v>
      </c>
      <c r="B49" s="79">
        <v>17</v>
      </c>
      <c r="C49" s="5">
        <v>209</v>
      </c>
      <c r="D49" s="130">
        <f>IF($C$83&lt;&gt;0,C49/$C$83*100,0)</f>
        <v>3.0293411255524198E-2</v>
      </c>
      <c r="E49" s="80">
        <v>35</v>
      </c>
      <c r="F49" s="5">
        <v>81</v>
      </c>
      <c r="G49" s="94">
        <f t="shared" si="6"/>
        <v>1.2026779629307925E-2</v>
      </c>
      <c r="H49" s="79">
        <v>11</v>
      </c>
      <c r="I49" s="5">
        <v>26</v>
      </c>
      <c r="J49" s="153">
        <f t="shared" si="7"/>
        <v>3.977402236217919E-3</v>
      </c>
      <c r="K49" s="193">
        <f t="shared" si="8"/>
        <v>48.571428571428569</v>
      </c>
      <c r="L49" s="197">
        <f>IF(OR(C49&lt;&gt;0)*(F49&lt;&gt;0),C49/F49*100," ")</f>
        <v>258.02469135802471</v>
      </c>
      <c r="M49" s="95">
        <f>IF(OR(B49&lt;&gt;0)*(H49&lt;&gt;0),B49/H49*100," ")</f>
        <v>154.54545454545453</v>
      </c>
      <c r="N49" s="96">
        <f>IF(OR(C49&lt;&gt;0)*(I49&lt;&gt;0),C49/I49*100," ")</f>
        <v>803.84615384615381</v>
      </c>
      <c r="O49" s="198">
        <f>IF(OR(E49&lt;&gt;0)*(H49&lt;&gt;0),E49/H49*100," ")</f>
        <v>318.18181818181819</v>
      </c>
      <c r="P49" s="197">
        <f t="shared" si="5"/>
        <v>311.53846153846155</v>
      </c>
      <c r="Q49" s="106"/>
      <c r="R49" s="106"/>
      <c r="S49" s="192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</row>
    <row r="50" spans="1:44" x14ac:dyDescent="0.25">
      <c r="A50" s="4" t="s">
        <v>76</v>
      </c>
      <c r="B50" s="79">
        <v>68</v>
      </c>
      <c r="C50" s="5">
        <v>202</v>
      </c>
      <c r="D50" s="130">
        <f>IF($C$83&lt;&gt;0,C50/$C$83*100,0)</f>
        <v>2.9278799395291332E-2</v>
      </c>
      <c r="E50" s="80">
        <v>67</v>
      </c>
      <c r="F50" s="5">
        <v>287</v>
      </c>
      <c r="G50" s="94">
        <f t="shared" si="6"/>
        <v>4.2613404365572524E-2</v>
      </c>
      <c r="H50" s="79">
        <v>110</v>
      </c>
      <c r="I50" s="5">
        <v>741</v>
      </c>
      <c r="J50" s="153">
        <f t="shared" si="7"/>
        <v>0.11335596373221069</v>
      </c>
      <c r="K50" s="193">
        <f t="shared" si="8"/>
        <v>101.49253731343283</v>
      </c>
      <c r="L50" s="197">
        <f>IF(OR(C50&lt;&gt;0)*(F50&lt;&gt;0),C50/F50*100," ")</f>
        <v>70.383275261324044</v>
      </c>
      <c r="M50" s="95">
        <f>IF(OR(B50&lt;&gt;0)*(H50&lt;&gt;0),B50/H50*100," ")</f>
        <v>61.818181818181813</v>
      </c>
      <c r="N50" s="96">
        <f>IF(OR(C50&lt;&gt;0)*(I50&lt;&gt;0),C50/I50*100," ")</f>
        <v>27.260458839406208</v>
      </c>
      <c r="O50" s="198">
        <f>IF(OR(E50&lt;&gt;0)*(H50&lt;&gt;0),E50/H50*100," ")</f>
        <v>60.909090909090914</v>
      </c>
      <c r="P50" s="197">
        <f t="shared" si="5"/>
        <v>38.731443994601889</v>
      </c>
      <c r="Q50" s="106"/>
      <c r="R50" s="106"/>
      <c r="S50" s="192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</row>
    <row r="51" spans="1:44" x14ac:dyDescent="0.25">
      <c r="A51" s="4" t="s">
        <v>77</v>
      </c>
      <c r="B51" s="79">
        <v>30</v>
      </c>
      <c r="C51" s="5">
        <v>186</v>
      </c>
      <c r="D51" s="130">
        <f>IF($C$83&lt;&gt;0,C51/$C$83*100,0)</f>
        <v>2.6959686571901918E-2</v>
      </c>
      <c r="E51" s="80">
        <v>24</v>
      </c>
      <c r="F51" s="5">
        <v>161</v>
      </c>
      <c r="G51" s="94">
        <f t="shared" si="6"/>
        <v>2.3905080497760196E-2</v>
      </c>
      <c r="H51" s="79">
        <v>19</v>
      </c>
      <c r="I51" s="5">
        <v>153</v>
      </c>
      <c r="J51" s="153">
        <f t="shared" si="7"/>
        <v>2.34054823900516E-2</v>
      </c>
      <c r="K51" s="193">
        <f t="shared" si="8"/>
        <v>125</v>
      </c>
      <c r="L51" s="197">
        <f>IF(OR(C51&lt;&gt;0)*(F51&lt;&gt;0),C51/F51*100," ")</f>
        <v>115.52795031055901</v>
      </c>
      <c r="M51" s="95">
        <f>IF(OR(B51&lt;&gt;0)*(H51&lt;&gt;0),B51/H51*100," ")</f>
        <v>157.89473684210526</v>
      </c>
      <c r="N51" s="96">
        <f>IF(OR(C51&lt;&gt;0)*(I51&lt;&gt;0),C51/I51*100," ")</f>
        <v>121.56862745098039</v>
      </c>
      <c r="O51" s="198">
        <f>IF(OR(E51&lt;&gt;0)*(H51&lt;&gt;0),E51/H51*100," ")</f>
        <v>126.31578947368421</v>
      </c>
      <c r="P51" s="197">
        <f t="shared" si="5"/>
        <v>105.22875816993465</v>
      </c>
      <c r="Q51" s="106"/>
      <c r="R51" s="106"/>
      <c r="S51" s="192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</row>
    <row r="52" spans="1:44" x14ac:dyDescent="0.25">
      <c r="A52" s="4" t="s">
        <v>78</v>
      </c>
      <c r="B52" s="79">
        <v>48</v>
      </c>
      <c r="C52" s="5">
        <v>185</v>
      </c>
      <c r="D52" s="130">
        <f>IF($C$83&lt;&gt;0,C52/$C$83*100,0)</f>
        <v>2.6814742020440079E-2</v>
      </c>
      <c r="E52" s="80">
        <v>50</v>
      </c>
      <c r="F52" s="5">
        <v>224</v>
      </c>
      <c r="G52" s="94">
        <f t="shared" si="6"/>
        <v>3.3259242431666364E-2</v>
      </c>
      <c r="H52" s="79">
        <v>42</v>
      </c>
      <c r="I52" s="5">
        <v>202</v>
      </c>
      <c r="J52" s="153">
        <f t="shared" si="7"/>
        <v>3.0901355835231525E-2</v>
      </c>
      <c r="K52" s="193">
        <f t="shared" si="8"/>
        <v>96</v>
      </c>
      <c r="L52" s="197">
        <f>IF(OR(C52&lt;&gt;0)*(F52&lt;&gt;0),C52/F52*100," ")</f>
        <v>82.589285714285708</v>
      </c>
      <c r="M52" s="95">
        <f>IF(OR(B52&lt;&gt;0)*(H52&lt;&gt;0),B52/H52*100," ")</f>
        <v>114.28571428571428</v>
      </c>
      <c r="N52" s="96">
        <f>IF(OR(C52&lt;&gt;0)*(I52&lt;&gt;0),C52/I52*100," ")</f>
        <v>91.584158415841586</v>
      </c>
      <c r="O52" s="198">
        <f>IF(OR(E52&lt;&gt;0)*(H52&lt;&gt;0),E52/H52*100," ")</f>
        <v>119.04761904761905</v>
      </c>
      <c r="P52" s="197">
        <f t="shared" si="5"/>
        <v>110.8910891089109</v>
      </c>
      <c r="Q52" s="106"/>
      <c r="R52" s="106"/>
      <c r="S52" s="192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</row>
    <row r="53" spans="1:44" x14ac:dyDescent="0.25">
      <c r="A53" s="4" t="s">
        <v>79</v>
      </c>
      <c r="B53" s="79">
        <v>38</v>
      </c>
      <c r="C53" s="5">
        <v>151</v>
      </c>
      <c r="D53" s="130">
        <f>IF($C$83&lt;&gt;0,C53/$C$83*100,0)</f>
        <v>2.188662727073758E-2</v>
      </c>
      <c r="E53" s="80">
        <v>23</v>
      </c>
      <c r="F53" s="5">
        <v>90</v>
      </c>
      <c r="G53" s="94">
        <f t="shared" si="6"/>
        <v>1.3363088477008806E-2</v>
      </c>
      <c r="H53" s="79">
        <v>17</v>
      </c>
      <c r="I53" s="5">
        <v>146</v>
      </c>
      <c r="J53" s="153">
        <f t="shared" si="7"/>
        <v>2.2334643326454469E-2</v>
      </c>
      <c r="K53" s="193">
        <f t="shared" si="8"/>
        <v>165.21739130434781</v>
      </c>
      <c r="L53" s="197">
        <f>IF(OR(C53&lt;&gt;0)*(F53&lt;&gt;0),C53/F53*100," ")</f>
        <v>167.77777777777777</v>
      </c>
      <c r="M53" s="95">
        <f>IF(OR(B53&lt;&gt;0)*(H53&lt;&gt;0),B53/H53*100," ")</f>
        <v>223.52941176470588</v>
      </c>
      <c r="N53" s="96">
        <f>IF(OR(C53&lt;&gt;0)*(I53&lt;&gt;0),C53/I53*100," ")</f>
        <v>103.42465753424656</v>
      </c>
      <c r="O53" s="198">
        <f>IF(OR(E53&lt;&gt;0)*(H53&lt;&gt;0),E53/H53*100," ")</f>
        <v>135.29411764705884</v>
      </c>
      <c r="P53" s="197">
        <f t="shared" si="5"/>
        <v>61.643835616438359</v>
      </c>
      <c r="Q53" s="106"/>
      <c r="R53" s="106"/>
      <c r="S53" s="137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</row>
    <row r="54" spans="1:44" ht="17.25" customHeight="1" x14ac:dyDescent="0.25">
      <c r="A54" s="4" t="s">
        <v>81</v>
      </c>
      <c r="B54" s="79">
        <v>35</v>
      </c>
      <c r="C54" s="5">
        <v>148</v>
      </c>
      <c r="D54" s="130">
        <f>IF($C$83&lt;&gt;0,C54/$C$83*100,0)</f>
        <v>2.1451793616352067E-2</v>
      </c>
      <c r="E54" s="80">
        <v>94</v>
      </c>
      <c r="F54" s="5">
        <v>446</v>
      </c>
      <c r="G54" s="94">
        <f t="shared" si="6"/>
        <v>6.6221527341621428E-2</v>
      </c>
      <c r="H54" s="79">
        <v>23</v>
      </c>
      <c r="I54" s="5">
        <v>121</v>
      </c>
      <c r="J54" s="153">
        <f t="shared" si="7"/>
        <v>1.8510218099321851E-2</v>
      </c>
      <c r="K54" s="193">
        <f t="shared" si="8"/>
        <v>37.234042553191486</v>
      </c>
      <c r="L54" s="197">
        <f>IF(OR(C54&lt;&gt;0)*(F54&lt;&gt;0),C54/F54*100," ")</f>
        <v>33.183856502242151</v>
      </c>
      <c r="M54" s="95">
        <f>IF(OR(B54&lt;&gt;0)*(H54&lt;&gt;0),B54/H54*100," ")</f>
        <v>152.17391304347828</v>
      </c>
      <c r="N54" s="96">
        <f>IF(OR(C54&lt;&gt;0)*(I54&lt;&gt;0),C54/I54*100," ")</f>
        <v>122.31404958677685</v>
      </c>
      <c r="O54" s="198">
        <f>IF(OR(E54&lt;&gt;0)*(H54&lt;&gt;0),E54/H54*100," ")</f>
        <v>408.69565217391306</v>
      </c>
      <c r="P54" s="197">
        <f t="shared" si="5"/>
        <v>368.59504132231405</v>
      </c>
      <c r="Q54" s="106"/>
      <c r="R54" s="106"/>
      <c r="S54" s="137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</row>
    <row r="55" spans="1:44" x14ac:dyDescent="0.25">
      <c r="A55" s="4" t="s">
        <v>80</v>
      </c>
      <c r="B55" s="79">
        <v>56</v>
      </c>
      <c r="C55" s="5">
        <v>147</v>
      </c>
      <c r="D55" s="130">
        <f>IF($C$83&lt;&gt;0,C55/$C$83*100,0)</f>
        <v>2.1306849064890228E-2</v>
      </c>
      <c r="E55" s="80">
        <v>41</v>
      </c>
      <c r="F55" s="5">
        <v>112</v>
      </c>
      <c r="G55" s="94">
        <f t="shared" si="6"/>
        <v>1.6629621215833182E-2</v>
      </c>
      <c r="H55" s="79">
        <v>52</v>
      </c>
      <c r="I55" s="5">
        <v>137</v>
      </c>
      <c r="J55" s="153">
        <f t="shared" si="7"/>
        <v>2.0957850244686726E-2</v>
      </c>
      <c r="K55" s="193">
        <f t="shared" si="8"/>
        <v>136.58536585365854</v>
      </c>
      <c r="L55" s="197">
        <f>IF(OR(C55&lt;&gt;0)*(F55&lt;&gt;0),C55/F55*100," ")</f>
        <v>131.25</v>
      </c>
      <c r="M55" s="95">
        <f>IF(OR(B55&lt;&gt;0)*(H55&lt;&gt;0),B55/H55*100," ")</f>
        <v>107.69230769230769</v>
      </c>
      <c r="N55" s="96">
        <f>IF(OR(C55&lt;&gt;0)*(I55&lt;&gt;0),C55/I55*100," ")</f>
        <v>107.2992700729927</v>
      </c>
      <c r="O55" s="198">
        <f>IF(OR(E55&lt;&gt;0)*(H55&lt;&gt;0),E55/H55*100," ")</f>
        <v>78.84615384615384</v>
      </c>
      <c r="P55" s="197">
        <f t="shared" si="5"/>
        <v>81.751824817518255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</row>
    <row r="56" spans="1:44" x14ac:dyDescent="0.25">
      <c r="A56" s="4" t="s">
        <v>82</v>
      </c>
      <c r="B56" s="79">
        <v>34</v>
      </c>
      <c r="C56" s="5">
        <v>114</v>
      </c>
      <c r="D56" s="130">
        <f>IF($C$83&lt;&gt;0,C56/$C$83*100,0)</f>
        <v>1.6523678866649565E-2</v>
      </c>
      <c r="E56" s="80">
        <v>22</v>
      </c>
      <c r="F56" s="5">
        <v>97</v>
      </c>
      <c r="G56" s="94">
        <f t="shared" si="6"/>
        <v>1.4402439802998381E-2</v>
      </c>
      <c r="H56" s="79">
        <v>33</v>
      </c>
      <c r="I56" s="5">
        <v>186</v>
      </c>
      <c r="J56" s="153">
        <f t="shared" si="7"/>
        <v>2.845372368986665E-2</v>
      </c>
      <c r="K56" s="193">
        <f t="shared" si="8"/>
        <v>154.54545454545453</v>
      </c>
      <c r="L56" s="197">
        <f>IF(OR(C56&lt;&gt;0)*(F56&lt;&gt;0),C56/F56*100," ")</f>
        <v>117.5257731958763</v>
      </c>
      <c r="M56" s="95">
        <f>IF(OR(B56&lt;&gt;0)*(H56&lt;&gt;0),B56/H56*100," ")</f>
        <v>103.03030303030303</v>
      </c>
      <c r="N56" s="96">
        <f>IF(OR(C56&lt;&gt;0)*(I56&lt;&gt;0),C56/I56*100," ")</f>
        <v>61.29032258064516</v>
      </c>
      <c r="O56" s="198">
        <f>IF(OR(E56&lt;&gt;0)*(H56&lt;&gt;0),E56/H56*100," ")</f>
        <v>66.666666666666657</v>
      </c>
      <c r="P56" s="197">
        <f t="shared" si="5"/>
        <v>52.1505376344086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</row>
    <row r="57" spans="1:44" x14ac:dyDescent="0.25">
      <c r="A57" s="4" t="s">
        <v>83</v>
      </c>
      <c r="B57" s="79">
        <v>37</v>
      </c>
      <c r="C57" s="5">
        <v>111</v>
      </c>
      <c r="D57" s="130">
        <f>IF($C$83&lt;&gt;0,C57/$C$83*100,0)</f>
        <v>1.6088845212264051E-2</v>
      </c>
      <c r="E57" s="80">
        <v>16</v>
      </c>
      <c r="F57" s="5">
        <v>47</v>
      </c>
      <c r="G57" s="94">
        <f t="shared" si="6"/>
        <v>6.9785017602157105E-3</v>
      </c>
      <c r="H57" s="79">
        <v>16</v>
      </c>
      <c r="I57" s="5">
        <v>113</v>
      </c>
      <c r="J57" s="153">
        <f t="shared" si="7"/>
        <v>1.7286402026639416E-2</v>
      </c>
      <c r="K57" s="193">
        <f t="shared" si="8"/>
        <v>231.25</v>
      </c>
      <c r="L57" s="197">
        <f>IF(OR(C57&lt;&gt;0)*(F57&lt;&gt;0),C57/F57*100," ")</f>
        <v>236.17021276595747</v>
      </c>
      <c r="M57" s="95">
        <f>IF(OR(B57&lt;&gt;0)*(H57&lt;&gt;0),B57/H57*100," ")</f>
        <v>231.25</v>
      </c>
      <c r="N57" s="96">
        <f>IF(OR(C57&lt;&gt;0)*(I57&lt;&gt;0),C57/I57*100," ")</f>
        <v>98.230088495575217</v>
      </c>
      <c r="O57" s="198">
        <f>IF(OR(E57&lt;&gt;0)*(H57&lt;&gt;0),E57/H57*100," ")</f>
        <v>100</v>
      </c>
      <c r="P57" s="197">
        <f t="shared" si="5"/>
        <v>41.592920353982301</v>
      </c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</row>
    <row r="58" spans="1:44" x14ac:dyDescent="0.25">
      <c r="A58" s="4" t="s">
        <v>84</v>
      </c>
      <c r="B58" s="79">
        <v>32</v>
      </c>
      <c r="C58" s="5">
        <v>108</v>
      </c>
      <c r="D58" s="130">
        <f>IF($C$83&lt;&gt;0,C58/$C$83*100,0)</f>
        <v>1.5654011557878534E-2</v>
      </c>
      <c r="E58" s="80">
        <v>39</v>
      </c>
      <c r="F58" s="5">
        <v>157</v>
      </c>
      <c r="G58" s="94">
        <f t="shared" si="6"/>
        <v>2.3311165454337583E-2</v>
      </c>
      <c r="H58" s="79">
        <v>23</v>
      </c>
      <c r="I58" s="5">
        <v>69</v>
      </c>
      <c r="J58" s="153">
        <f t="shared" si="7"/>
        <v>1.0555413626886015E-2</v>
      </c>
      <c r="K58" s="193">
        <f t="shared" si="8"/>
        <v>82.051282051282044</v>
      </c>
      <c r="L58" s="197">
        <f>IF(OR(C58&lt;&gt;0)*(F58&lt;&gt;0),C58/F58*100," ")</f>
        <v>68.789808917197448</v>
      </c>
      <c r="M58" s="95">
        <f>IF(OR(B58&lt;&gt;0)*(H58&lt;&gt;0),B58/H58*100," ")</f>
        <v>139.13043478260869</v>
      </c>
      <c r="N58" s="96">
        <f>IF(OR(C58&lt;&gt;0)*(I58&lt;&gt;0),C58/I58*100," ")</f>
        <v>156.52173913043478</v>
      </c>
      <c r="O58" s="198">
        <f>IF(OR(E58&lt;&gt;0)*(H58&lt;&gt;0),E58/H58*100," ")</f>
        <v>169.56521739130434</v>
      </c>
      <c r="P58" s="197">
        <f t="shared" si="5"/>
        <v>227.53623188405797</v>
      </c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</row>
    <row r="59" spans="1:44" ht="17.25" customHeight="1" x14ac:dyDescent="0.25">
      <c r="A59" s="4" t="s">
        <v>85</v>
      </c>
      <c r="B59" s="79">
        <v>37</v>
      </c>
      <c r="C59" s="5">
        <v>105</v>
      </c>
      <c r="D59" s="130">
        <f>IF($C$83&lt;&gt;0,C59/$C$83*100,0)</f>
        <v>1.5219177903493019E-2</v>
      </c>
      <c r="E59" s="80">
        <v>12</v>
      </c>
      <c r="F59" s="5">
        <v>30</v>
      </c>
      <c r="G59" s="94">
        <f t="shared" si="6"/>
        <v>4.454362825669602E-3</v>
      </c>
      <c r="H59" s="79">
        <v>28</v>
      </c>
      <c r="I59" s="5">
        <v>67</v>
      </c>
      <c r="J59" s="153">
        <f t="shared" si="7"/>
        <v>1.0249459608715407E-2</v>
      </c>
      <c r="K59" s="193">
        <f t="shared" si="8"/>
        <v>308.33333333333337</v>
      </c>
      <c r="L59" s="197">
        <f>IF(OR(C59&lt;&gt;0)*(F59&lt;&gt;0),C59/F59*100," ")</f>
        <v>350</v>
      </c>
      <c r="M59" s="95">
        <f>IF(OR(B59&lt;&gt;0)*(H59&lt;&gt;0),B59/H59*100," ")</f>
        <v>132.14285714285714</v>
      </c>
      <c r="N59" s="96">
        <f>IF(OR(C59&lt;&gt;0)*(I59&lt;&gt;0),C59/I59*100," ")</f>
        <v>156.71641791044777</v>
      </c>
      <c r="O59" s="198">
        <f>IF(OR(E59&lt;&gt;0)*(H59&lt;&gt;0),E59/H59*100," ")</f>
        <v>42.857142857142854</v>
      </c>
      <c r="P59" s="197">
        <f t="shared" si="5"/>
        <v>44.776119402985074</v>
      </c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</row>
    <row r="60" spans="1:44" x14ac:dyDescent="0.25">
      <c r="A60" s="4" t="s">
        <v>86</v>
      </c>
      <c r="B60" s="79">
        <v>18</v>
      </c>
      <c r="C60" s="5">
        <v>96</v>
      </c>
      <c r="D60" s="130">
        <f>IF($C$83&lt;&gt;0,C60/$C$83*100,0)</f>
        <v>1.3914676940336473E-2</v>
      </c>
      <c r="E60" s="80">
        <v>13</v>
      </c>
      <c r="F60" s="5">
        <v>60</v>
      </c>
      <c r="G60" s="94">
        <f t="shared" si="6"/>
        <v>8.9087256513392041E-3</v>
      </c>
      <c r="H60" s="79">
        <v>5</v>
      </c>
      <c r="I60" s="5">
        <v>58</v>
      </c>
      <c r="J60" s="153">
        <f t="shared" si="7"/>
        <v>8.8726665269476656E-3</v>
      </c>
      <c r="K60" s="193">
        <f t="shared" si="8"/>
        <v>138.46153846153845</v>
      </c>
      <c r="L60" s="197">
        <f>IF(OR(C60&lt;&gt;0)*(F60&lt;&gt;0),C60/F60*100," ")</f>
        <v>160</v>
      </c>
      <c r="M60" s="95">
        <f>IF(OR(B60&lt;&gt;0)*(H60&lt;&gt;0),B60/H60*100," ")</f>
        <v>360</v>
      </c>
      <c r="N60" s="96">
        <f>IF(OR(C60&lt;&gt;0)*(I60&lt;&gt;0),C60/I60*100," ")</f>
        <v>165.51724137931035</v>
      </c>
      <c r="O60" s="198">
        <f>IF(OR(E60&lt;&gt;0)*(H60&lt;&gt;0),E60/H60*100," ")</f>
        <v>260</v>
      </c>
      <c r="P60" s="197">
        <f t="shared" si="5"/>
        <v>103.44827586206897</v>
      </c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</row>
    <row r="61" spans="1:44" x14ac:dyDescent="0.25">
      <c r="A61" s="4" t="s">
        <v>87</v>
      </c>
      <c r="B61" s="79">
        <v>26</v>
      </c>
      <c r="C61" s="5">
        <v>89</v>
      </c>
      <c r="D61" s="130">
        <f>IF($C$83&lt;&gt;0,C61/$C$83*100,0)</f>
        <v>1.2900065080103607E-2</v>
      </c>
      <c r="E61" s="80">
        <v>32</v>
      </c>
      <c r="F61" s="5">
        <v>73</v>
      </c>
      <c r="G61" s="94">
        <f t="shared" si="6"/>
        <v>1.0838949542462699E-2</v>
      </c>
      <c r="H61" s="79">
        <v>20</v>
      </c>
      <c r="I61" s="5">
        <v>66</v>
      </c>
      <c r="J61" s="153">
        <f t="shared" si="7"/>
        <v>1.0096482599630101E-2</v>
      </c>
      <c r="K61" s="193">
        <f t="shared" si="8"/>
        <v>81.25</v>
      </c>
      <c r="L61" s="197">
        <f>IF(OR(C61&lt;&gt;0)*(F61&lt;&gt;0),C61/F61*100," ")</f>
        <v>121.91780821917808</v>
      </c>
      <c r="M61" s="95">
        <f>IF(OR(B61&lt;&gt;0)*(H61&lt;&gt;0),B61/H61*100," ")</f>
        <v>130</v>
      </c>
      <c r="N61" s="96">
        <f>IF(OR(C61&lt;&gt;0)*(I61&lt;&gt;0),C61/I61*100," ")</f>
        <v>134.84848484848484</v>
      </c>
      <c r="O61" s="198">
        <f>IF(OR(E61&lt;&gt;0)*(H61&lt;&gt;0),E61/H61*100," ")</f>
        <v>160</v>
      </c>
      <c r="P61" s="197">
        <f t="shared" si="5"/>
        <v>110.60606060606059</v>
      </c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</row>
    <row r="62" spans="1:44" x14ac:dyDescent="0.25">
      <c r="A62" s="4" t="s">
        <v>88</v>
      </c>
      <c r="B62" s="79">
        <v>9</v>
      </c>
      <c r="C62" s="5">
        <v>47</v>
      </c>
      <c r="D62" s="130">
        <f>IF($C$83&lt;&gt;0,C62/$C$83*100,0)</f>
        <v>6.8123939187063991E-3</v>
      </c>
      <c r="E62" s="80">
        <v>10</v>
      </c>
      <c r="F62" s="5">
        <v>51</v>
      </c>
      <c r="G62" s="94">
        <f t="shared" si="6"/>
        <v>7.5724168036383236E-3</v>
      </c>
      <c r="H62" s="79">
        <v>15</v>
      </c>
      <c r="I62" s="5">
        <v>69</v>
      </c>
      <c r="J62" s="153">
        <f t="shared" si="7"/>
        <v>1.0555413626886015E-2</v>
      </c>
      <c r="K62" s="193">
        <f t="shared" si="8"/>
        <v>90</v>
      </c>
      <c r="L62" s="197">
        <f>IF(OR(C62&lt;&gt;0)*(F62&lt;&gt;0),C62/F62*100," ")</f>
        <v>92.156862745098039</v>
      </c>
      <c r="M62" s="95">
        <f>IF(OR(B62&lt;&gt;0)*(H62&lt;&gt;0),B62/H62*100," ")</f>
        <v>60</v>
      </c>
      <c r="N62" s="96">
        <f>IF(OR(C62&lt;&gt;0)*(I62&lt;&gt;0),C62/I62*100," ")</f>
        <v>68.115942028985515</v>
      </c>
      <c r="O62" s="198">
        <f>IF(OR(E62&lt;&gt;0)*(H62&lt;&gt;0),E62/H62*100," ")</f>
        <v>66.666666666666657</v>
      </c>
      <c r="P62" s="197">
        <f t="shared" si="5"/>
        <v>73.91304347826086</v>
      </c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</row>
    <row r="63" spans="1:44" x14ac:dyDescent="0.25">
      <c r="A63" s="4" t="s">
        <v>89</v>
      </c>
      <c r="B63" s="79">
        <v>11</v>
      </c>
      <c r="C63" s="5">
        <v>43</v>
      </c>
      <c r="D63" s="130">
        <f>IF($C$83&lt;&gt;0,C63/$C$83*100,0)</f>
        <v>6.2326157128590456E-3</v>
      </c>
      <c r="E63" s="80">
        <v>9</v>
      </c>
      <c r="F63" s="5">
        <v>18</v>
      </c>
      <c r="G63" s="94">
        <f t="shared" si="6"/>
        <v>2.6726176954017613E-3</v>
      </c>
      <c r="H63" s="79">
        <v>13</v>
      </c>
      <c r="I63" s="5">
        <v>30</v>
      </c>
      <c r="J63" s="153">
        <f t="shared" si="7"/>
        <v>4.5893102725591368E-3</v>
      </c>
      <c r="K63" s="193">
        <f t="shared" si="8"/>
        <v>122.22222222222223</v>
      </c>
      <c r="L63" s="197">
        <f>IF(OR(C63&lt;&gt;0)*(F63&lt;&gt;0),C63/F63*100," ")</f>
        <v>238.88888888888889</v>
      </c>
      <c r="M63" s="95">
        <f>IF(OR(B63&lt;&gt;0)*(H63&lt;&gt;0),B63/H63*100," ")</f>
        <v>84.615384615384613</v>
      </c>
      <c r="N63" s="96">
        <f>IF(OR(C63&lt;&gt;0)*(I63&lt;&gt;0),C63/I63*100," ")</f>
        <v>143.33333333333334</v>
      </c>
      <c r="O63" s="198">
        <f>IF(OR(E63&lt;&gt;0)*(H63&lt;&gt;0),E63/H63*100," ")</f>
        <v>69.230769230769226</v>
      </c>
      <c r="P63" s="197">
        <f t="shared" si="5"/>
        <v>60</v>
      </c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</row>
    <row r="64" spans="1:44" x14ac:dyDescent="0.25">
      <c r="A64" s="4" t="s">
        <v>90</v>
      </c>
      <c r="B64" s="79">
        <v>15</v>
      </c>
      <c r="C64" s="5">
        <v>35</v>
      </c>
      <c r="D64" s="130">
        <f>IF($C$83&lt;&gt;0,C64/$C$83*100,0)</f>
        <v>5.0730593011643395E-3</v>
      </c>
      <c r="E64" s="80">
        <v>27</v>
      </c>
      <c r="F64" s="5">
        <v>85</v>
      </c>
      <c r="G64" s="94">
        <f t="shared" si="6"/>
        <v>1.262069467273054E-2</v>
      </c>
      <c r="H64" s="79">
        <v>5</v>
      </c>
      <c r="I64" s="5">
        <v>9</v>
      </c>
      <c r="J64" s="153">
        <f t="shared" si="7"/>
        <v>1.3767930817677411E-3</v>
      </c>
      <c r="K64" s="193">
        <f t="shared" si="8"/>
        <v>55.555555555555557</v>
      </c>
      <c r="L64" s="197">
        <f>IF(OR(C64&lt;&gt;0)*(F64&lt;&gt;0),C64/F64*100," ")</f>
        <v>41.17647058823529</v>
      </c>
      <c r="M64" s="95">
        <f>IF(OR(B64&lt;&gt;0)*(H64&lt;&gt;0),B64/H64*100," ")</f>
        <v>300</v>
      </c>
      <c r="N64" s="96">
        <f>IF(OR(C64&lt;&gt;0)*(I64&lt;&gt;0),C64/I64*100," ")</f>
        <v>388.88888888888886</v>
      </c>
      <c r="O64" s="198">
        <f>IF(OR(E64&lt;&gt;0)*(H64&lt;&gt;0),E64/H64*100," ")</f>
        <v>540</v>
      </c>
      <c r="P64" s="197">
        <f t="shared" si="5"/>
        <v>944.44444444444446</v>
      </c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</row>
    <row r="65" spans="1:44" x14ac:dyDescent="0.25">
      <c r="A65" s="4" t="s">
        <v>91</v>
      </c>
      <c r="B65" s="79">
        <v>7</v>
      </c>
      <c r="C65" s="5">
        <v>23</v>
      </c>
      <c r="D65" s="130">
        <f>IF($C$83&lt;&gt;0,C65/$C$83*100,0)</f>
        <v>3.3337246836222805E-3</v>
      </c>
      <c r="E65" s="80">
        <v>3</v>
      </c>
      <c r="F65" s="5">
        <v>26</v>
      </c>
      <c r="G65" s="94">
        <f t="shared" si="6"/>
        <v>3.8604477822469885E-3</v>
      </c>
      <c r="H65" s="79">
        <v>4</v>
      </c>
      <c r="I65" s="5">
        <v>15</v>
      </c>
      <c r="J65" s="153">
        <f t="shared" si="7"/>
        <v>2.2946551362795684E-3</v>
      </c>
      <c r="K65" s="193">
        <f t="shared" si="8"/>
        <v>233.33333333333334</v>
      </c>
      <c r="L65" s="197">
        <f>IF(OR(C65&lt;&gt;0)*(F65&lt;&gt;0),C65/F65*100," ")</f>
        <v>88.461538461538453</v>
      </c>
      <c r="M65" s="95">
        <f>IF(OR(B65&lt;&gt;0)*(H65&lt;&gt;0),B65/H65*100," ")</f>
        <v>175</v>
      </c>
      <c r="N65" s="96">
        <f>IF(OR(C65&lt;&gt;0)*(I65&lt;&gt;0),C65/I65*100," ")</f>
        <v>153.33333333333334</v>
      </c>
      <c r="O65" s="198">
        <f>IF(OR(E65&lt;&gt;0)*(H65&lt;&gt;0),E65/H65*100," ")</f>
        <v>75</v>
      </c>
      <c r="P65" s="197">
        <f t="shared" si="5"/>
        <v>173.33333333333334</v>
      </c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</row>
    <row r="66" spans="1:44" x14ac:dyDescent="0.25">
      <c r="A66" s="4" t="s">
        <v>92</v>
      </c>
      <c r="B66" s="79">
        <v>10</v>
      </c>
      <c r="C66" s="5">
        <v>21</v>
      </c>
      <c r="D66" s="130">
        <f>IF($C$83&lt;&gt;0,C66/$C$83*100,0)</f>
        <v>3.0438355806986037E-3</v>
      </c>
      <c r="E66" s="80">
        <v>7</v>
      </c>
      <c r="F66" s="5">
        <v>36</v>
      </c>
      <c r="G66" s="94">
        <f t="shared" si="6"/>
        <v>5.3452353908035226E-3</v>
      </c>
      <c r="H66" s="79">
        <v>8</v>
      </c>
      <c r="I66" s="5">
        <v>30</v>
      </c>
      <c r="J66" s="153">
        <f t="shared" si="7"/>
        <v>4.5893102725591368E-3</v>
      </c>
      <c r="K66" s="193">
        <f t="shared" si="8"/>
        <v>142.85714285714286</v>
      </c>
      <c r="L66" s="197">
        <f>IF(OR(C66&lt;&gt;0)*(F66&lt;&gt;0),C66/F66*100," ")</f>
        <v>58.333333333333336</v>
      </c>
      <c r="M66" s="95">
        <f>IF(OR(B66&lt;&gt;0)*(H66&lt;&gt;0),B66/H66*100," ")</f>
        <v>125</v>
      </c>
      <c r="N66" s="96">
        <f>IF(OR(C66&lt;&gt;0)*(I66&lt;&gt;0),C66/I66*100," ")</f>
        <v>70</v>
      </c>
      <c r="O66" s="198">
        <f>IF(OR(E66&lt;&gt;0)*(H66&lt;&gt;0),E66/H66*100," ")</f>
        <v>87.5</v>
      </c>
      <c r="P66" s="197">
        <f t="shared" si="5"/>
        <v>120</v>
      </c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</row>
    <row r="67" spans="1:44" x14ac:dyDescent="0.25">
      <c r="A67" s="4" t="s">
        <v>93</v>
      </c>
      <c r="B67" s="79">
        <v>5</v>
      </c>
      <c r="C67" s="5">
        <v>20</v>
      </c>
      <c r="D67" s="130">
        <f>IF($C$83&lt;&gt;0,C67/$C$83*100,0)</f>
        <v>2.8988910292367656E-3</v>
      </c>
      <c r="E67" s="80">
        <v>3</v>
      </c>
      <c r="F67" s="5">
        <v>4</v>
      </c>
      <c r="G67" s="94">
        <f t="shared" si="6"/>
        <v>5.9391504342261358E-4</v>
      </c>
      <c r="H67" s="79">
        <v>4</v>
      </c>
      <c r="I67" s="5">
        <v>5</v>
      </c>
      <c r="J67" s="153">
        <f t="shared" si="7"/>
        <v>7.6488504542652287E-4</v>
      </c>
      <c r="K67" s="193">
        <f t="shared" si="8"/>
        <v>166.66666666666669</v>
      </c>
      <c r="L67" s="197">
        <f>IF(OR(C67&lt;&gt;0)*(F67&lt;&gt;0),C67/F67*100," ")</f>
        <v>500</v>
      </c>
      <c r="M67" s="95">
        <f>IF(OR(B67&lt;&gt;0)*(H67&lt;&gt;0),B67/H67*100," ")</f>
        <v>125</v>
      </c>
      <c r="N67" s="96">
        <f>IF(OR(C67&lt;&gt;0)*(I67&lt;&gt;0),C67/I67*100," ")</f>
        <v>400</v>
      </c>
      <c r="O67" s="198">
        <f>IF(OR(E67&lt;&gt;0)*(H67&lt;&gt;0),E67/H67*100," ")</f>
        <v>75</v>
      </c>
      <c r="P67" s="197">
        <f t="shared" si="5"/>
        <v>80</v>
      </c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</row>
    <row r="68" spans="1:44" ht="17.25" customHeight="1" x14ac:dyDescent="0.25">
      <c r="A68" s="4" t="s">
        <v>94</v>
      </c>
      <c r="B68" s="79">
        <v>4</v>
      </c>
      <c r="C68" s="5">
        <v>18</v>
      </c>
      <c r="D68" s="130">
        <f>IF($C$83&lt;&gt;0,C68/$C$83*100,0)</f>
        <v>2.6090019263130888E-3</v>
      </c>
      <c r="E68" s="80">
        <v>6</v>
      </c>
      <c r="F68" s="5">
        <v>12</v>
      </c>
      <c r="G68" s="94">
        <f t="shared" si="6"/>
        <v>1.7817451302678407E-3</v>
      </c>
      <c r="H68" s="79">
        <v>3</v>
      </c>
      <c r="I68" s="5">
        <v>19</v>
      </c>
      <c r="J68" s="153">
        <f t="shared" si="7"/>
        <v>2.9065631726207866E-3</v>
      </c>
      <c r="K68" s="193">
        <f t="shared" si="8"/>
        <v>66.666666666666657</v>
      </c>
      <c r="L68" s="197">
        <f>IF(OR(C68&lt;&gt;0)*(F68&lt;&gt;0),C68/F68*100," ")</f>
        <v>150</v>
      </c>
      <c r="M68" s="95">
        <f>IF(OR(B68&lt;&gt;0)*(H68&lt;&gt;0),B68/H68*100," ")</f>
        <v>133.33333333333331</v>
      </c>
      <c r="N68" s="96">
        <f>IF(OR(C68&lt;&gt;0)*(I68&lt;&gt;0),C68/I68*100," ")</f>
        <v>94.73684210526315</v>
      </c>
      <c r="O68" s="198">
        <f>IF(OR(E68&lt;&gt;0)*(H68&lt;&gt;0),E68/H68*100," ")</f>
        <v>200</v>
      </c>
      <c r="P68" s="197">
        <f t="shared" si="5"/>
        <v>63.157894736842103</v>
      </c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</row>
    <row r="69" spans="1:44" x14ac:dyDescent="0.25">
      <c r="A69" s="4" t="s">
        <v>95</v>
      </c>
      <c r="B69" s="79">
        <v>5</v>
      </c>
      <c r="C69" s="5">
        <v>18</v>
      </c>
      <c r="D69" s="130">
        <f>IF($C$83&lt;&gt;0,C69/$C$83*100,0)</f>
        <v>2.6090019263130888E-3</v>
      </c>
      <c r="E69" s="80">
        <v>18</v>
      </c>
      <c r="F69" s="5">
        <v>64</v>
      </c>
      <c r="G69" s="94">
        <f t="shared" si="6"/>
        <v>9.5026406947618172E-3</v>
      </c>
      <c r="H69" s="79">
        <v>8</v>
      </c>
      <c r="I69" s="5">
        <v>17</v>
      </c>
      <c r="J69" s="153">
        <f t="shared" si="7"/>
        <v>2.6006091544501777E-3</v>
      </c>
      <c r="K69" s="193">
        <f t="shared" si="8"/>
        <v>27.777777777777779</v>
      </c>
      <c r="L69" s="197">
        <f>IF(OR(C69&lt;&gt;0)*(F69&lt;&gt;0),C69/F69*100," ")</f>
        <v>28.125</v>
      </c>
      <c r="M69" s="95">
        <f>IF(OR(B69&lt;&gt;0)*(H69&lt;&gt;0),B69/H69*100," ")</f>
        <v>62.5</v>
      </c>
      <c r="N69" s="96">
        <f>IF(OR(C69&lt;&gt;0)*(I69&lt;&gt;0),C69/I69*100," ")</f>
        <v>105.88235294117648</v>
      </c>
      <c r="O69" s="198">
        <f>IF(OR(E69&lt;&gt;0)*(H69&lt;&gt;0),E69/H69*100," ")</f>
        <v>225</v>
      </c>
      <c r="P69" s="197">
        <f t="shared" si="5"/>
        <v>376.47058823529409</v>
      </c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</row>
    <row r="70" spans="1:44" x14ac:dyDescent="0.25">
      <c r="A70" s="4" t="s">
        <v>96</v>
      </c>
      <c r="B70" s="79">
        <v>7</v>
      </c>
      <c r="C70" s="5">
        <v>16</v>
      </c>
      <c r="D70" s="130">
        <f>IF($C$83&lt;&gt;0,C70/$C$83*100,0)</f>
        <v>2.3191128233894126E-3</v>
      </c>
      <c r="E70" s="80">
        <v>5</v>
      </c>
      <c r="F70" s="5">
        <v>19</v>
      </c>
      <c r="G70" s="94">
        <f t="shared" ref="G70:G78" si="9">IF($F$83&lt;&gt;0,F70/$F$83*100,0)</f>
        <v>2.8210964562574146E-3</v>
      </c>
      <c r="H70" s="79">
        <v>10</v>
      </c>
      <c r="I70" s="5">
        <v>62</v>
      </c>
      <c r="J70" s="153">
        <f t="shared" ref="J70:J78" si="10">IF($I$83&lt;&gt;0,I70/$I$83*100,0)</f>
        <v>9.4845745632888834E-3</v>
      </c>
      <c r="K70" s="193">
        <f t="shared" ref="K70:K80" si="11">IF(OR(B70&lt;&gt;0)*(E70&lt;&gt;0),B70/E70*100," ")</f>
        <v>140</v>
      </c>
      <c r="L70" s="197">
        <f>IF(OR(C70&lt;&gt;0)*(F70&lt;&gt;0),C70/F70*100," ")</f>
        <v>84.210526315789465</v>
      </c>
      <c r="M70" s="95">
        <f>IF(OR(B70&lt;&gt;0)*(H70&lt;&gt;0),B70/H70*100," ")</f>
        <v>70</v>
      </c>
      <c r="N70" s="96">
        <f>IF(OR(C70&lt;&gt;0)*(I70&lt;&gt;0),C70/I70*100," ")</f>
        <v>25.806451612903224</v>
      </c>
      <c r="O70" s="198">
        <f>IF(OR(E70&lt;&gt;0)*(H70&lt;&gt;0),E70/H70*100," ")</f>
        <v>50</v>
      </c>
      <c r="P70" s="197">
        <f t="shared" si="5"/>
        <v>30.64516129032258</v>
      </c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</row>
    <row r="71" spans="1:44" x14ac:dyDescent="0.25">
      <c r="A71" s="4" t="s">
        <v>97</v>
      </c>
      <c r="B71" s="79">
        <v>4</v>
      </c>
      <c r="C71" s="5">
        <v>11</v>
      </c>
      <c r="D71" s="130">
        <f>IF($C$83&lt;&gt;0,C71/$C$83*100,0)</f>
        <v>1.5943900660802212E-3</v>
      </c>
      <c r="E71" s="80">
        <v>1</v>
      </c>
      <c r="F71" s="5">
        <v>6</v>
      </c>
      <c r="G71" s="94">
        <f t="shared" si="9"/>
        <v>8.9087256513392036E-4</v>
      </c>
      <c r="H71" s="79">
        <v>3</v>
      </c>
      <c r="I71" s="5">
        <v>22</v>
      </c>
      <c r="J71" s="153">
        <f t="shared" si="10"/>
        <v>3.3654941998767008E-3</v>
      </c>
      <c r="K71" s="193">
        <f t="shared" si="11"/>
        <v>400</v>
      </c>
      <c r="L71" s="197">
        <f>IF(OR(C71&lt;&gt;0)*(F71&lt;&gt;0),C71/F71*100," ")</f>
        <v>183.33333333333331</v>
      </c>
      <c r="M71" s="95">
        <f>IF(OR(B71&lt;&gt;0)*(H71&lt;&gt;0),B71/H71*100," ")</f>
        <v>133.33333333333331</v>
      </c>
      <c r="N71" s="96">
        <f>IF(OR(C71&lt;&gt;0)*(I71&lt;&gt;0),C71/I71*100," ")</f>
        <v>50</v>
      </c>
      <c r="O71" s="198">
        <f>IF(OR(E71&lt;&gt;0)*(H71&lt;&gt;0),E71/H71*100," ")</f>
        <v>33.333333333333329</v>
      </c>
      <c r="P71" s="197">
        <f t="shared" ref="P71:P80" si="12">IF(OR(F71&lt;&gt;0)*(I71&lt;&gt;0),F71/I71*100," ")</f>
        <v>27.27272727272727</v>
      </c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</row>
    <row r="72" spans="1:44" x14ac:dyDescent="0.25">
      <c r="A72" s="4" t="s">
        <v>98</v>
      </c>
      <c r="B72" s="79">
        <v>3</v>
      </c>
      <c r="C72" s="5">
        <v>11</v>
      </c>
      <c r="D72" s="130">
        <f>IF($C$83&lt;&gt;0,C72/$C$83*100,0)</f>
        <v>1.5943900660802212E-3</v>
      </c>
      <c r="E72" s="80">
        <v>5</v>
      </c>
      <c r="F72" s="5">
        <v>15</v>
      </c>
      <c r="G72" s="94">
        <f t="shared" si="9"/>
        <v>2.227181412834801E-3</v>
      </c>
      <c r="H72" s="79">
        <v>0</v>
      </c>
      <c r="I72" s="5">
        <v>0</v>
      </c>
      <c r="J72" s="153">
        <f t="shared" si="10"/>
        <v>0</v>
      </c>
      <c r="K72" s="193">
        <f t="shared" si="11"/>
        <v>60</v>
      </c>
      <c r="L72" s="197">
        <f>IF(OR(C72&lt;&gt;0)*(F72&lt;&gt;0),C72/F72*100," ")</f>
        <v>73.333333333333329</v>
      </c>
      <c r="M72" s="95" t="str">
        <f>IF(OR(B72&lt;&gt;0)*(H72&lt;&gt;0),B72/H72*100," ")</f>
        <v xml:space="preserve"> </v>
      </c>
      <c r="N72" s="96" t="str">
        <f>IF(OR(C72&lt;&gt;0)*(I72&lt;&gt;0),C72/I72*100," ")</f>
        <v xml:space="preserve"> </v>
      </c>
      <c r="O72" s="198" t="str">
        <f>IF(OR(E72&lt;&gt;0)*(H72&lt;&gt;0),E72/H72*100," ")</f>
        <v xml:space="preserve"> </v>
      </c>
      <c r="P72" s="197" t="str">
        <f t="shared" si="12"/>
        <v xml:space="preserve"> </v>
      </c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</row>
    <row r="73" spans="1:44" ht="17.25" customHeight="1" x14ac:dyDescent="0.25">
      <c r="A73" s="4" t="s">
        <v>99</v>
      </c>
      <c r="B73" s="79">
        <v>3</v>
      </c>
      <c r="C73" s="5">
        <v>10</v>
      </c>
      <c r="D73" s="130">
        <f>IF($C$83&lt;&gt;0,C73/$C$83*100,0)</f>
        <v>1.4494455146183828E-3</v>
      </c>
      <c r="E73" s="80">
        <v>19</v>
      </c>
      <c r="F73" s="5">
        <v>22</v>
      </c>
      <c r="G73" s="94">
        <f t="shared" si="9"/>
        <v>3.2665327388243745E-3</v>
      </c>
      <c r="H73" s="79">
        <v>0</v>
      </c>
      <c r="I73" s="5">
        <v>0</v>
      </c>
      <c r="J73" s="153">
        <f t="shared" si="10"/>
        <v>0</v>
      </c>
      <c r="K73" s="193">
        <f t="shared" si="11"/>
        <v>15.789473684210526</v>
      </c>
      <c r="L73" s="197">
        <f>IF(OR(C73&lt;&gt;0)*(F73&lt;&gt;0),C73/F73*100," ")</f>
        <v>45.454545454545453</v>
      </c>
      <c r="M73" s="95" t="str">
        <f>IF(OR(B73&lt;&gt;0)*(H73&lt;&gt;0),B73/H73*100," ")</f>
        <v xml:space="preserve"> </v>
      </c>
      <c r="N73" s="96" t="str">
        <f>IF(OR(C73&lt;&gt;0)*(I73&lt;&gt;0),C73/I73*100," ")</f>
        <v xml:space="preserve"> </v>
      </c>
      <c r="O73" s="198" t="str">
        <f>IF(OR(E73&lt;&gt;0)*(H73&lt;&gt;0),E73/H73*100," ")</f>
        <v xml:space="preserve"> </v>
      </c>
      <c r="P73" s="197" t="str">
        <f t="shared" si="12"/>
        <v xml:space="preserve"> </v>
      </c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</row>
    <row r="74" spans="1:44" ht="17.25" customHeight="1" x14ac:dyDescent="0.25">
      <c r="A74" s="4" t="s">
        <v>100</v>
      </c>
      <c r="B74" s="79">
        <v>1</v>
      </c>
      <c r="C74" s="5">
        <v>10</v>
      </c>
      <c r="D74" s="130">
        <f>IF($C$83&lt;&gt;0,C74/$C$83*100,0)</f>
        <v>1.4494455146183828E-3</v>
      </c>
      <c r="E74" s="80">
        <v>1</v>
      </c>
      <c r="F74" s="5">
        <v>4</v>
      </c>
      <c r="G74" s="94">
        <f t="shared" si="9"/>
        <v>5.9391504342261358E-4</v>
      </c>
      <c r="H74" s="79">
        <v>5</v>
      </c>
      <c r="I74" s="5">
        <v>27</v>
      </c>
      <c r="J74" s="153">
        <f t="shared" si="10"/>
        <v>4.130379245303223E-3</v>
      </c>
      <c r="K74" s="193">
        <f t="shared" si="11"/>
        <v>100</v>
      </c>
      <c r="L74" s="197">
        <f>IF(OR(C74&lt;&gt;0)*(F74&lt;&gt;0),C74/F74*100," ")</f>
        <v>250</v>
      </c>
      <c r="M74" s="95">
        <f>IF(OR(B74&lt;&gt;0)*(H74&lt;&gt;0),B74/H74*100," ")</f>
        <v>20</v>
      </c>
      <c r="N74" s="96">
        <f>IF(OR(C74&lt;&gt;0)*(I74&lt;&gt;0),C74/I74*100," ")</f>
        <v>37.037037037037038</v>
      </c>
      <c r="O74" s="198">
        <f>IF(OR(E74&lt;&gt;0)*(H74&lt;&gt;0),E74/H74*100," ")</f>
        <v>20</v>
      </c>
      <c r="P74" s="197">
        <f t="shared" si="12"/>
        <v>14.814814814814813</v>
      </c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</row>
    <row r="75" spans="1:44" x14ac:dyDescent="0.25">
      <c r="A75" s="4" t="s">
        <v>101</v>
      </c>
      <c r="B75" s="79">
        <v>3</v>
      </c>
      <c r="C75" s="5">
        <v>9</v>
      </c>
      <c r="D75" s="130">
        <f>IF($C$83&lt;&gt;0,C75/$C$83*100,0)</f>
        <v>1.3045009631565444E-3</v>
      </c>
      <c r="E75" s="80">
        <v>5</v>
      </c>
      <c r="F75" s="5">
        <v>17</v>
      </c>
      <c r="G75" s="94">
        <f t="shared" si="9"/>
        <v>2.524138934546108E-3</v>
      </c>
      <c r="H75" s="79">
        <v>12</v>
      </c>
      <c r="I75" s="5">
        <v>62</v>
      </c>
      <c r="J75" s="153">
        <f t="shared" si="10"/>
        <v>9.4845745632888834E-3</v>
      </c>
      <c r="K75" s="193">
        <f t="shared" si="11"/>
        <v>60</v>
      </c>
      <c r="L75" s="197">
        <f>IF(OR(C75&lt;&gt;0)*(F75&lt;&gt;0),C75/F75*100," ")</f>
        <v>52.941176470588239</v>
      </c>
      <c r="M75" s="95">
        <f>IF(OR(B75&lt;&gt;0)*(H75&lt;&gt;0),B75/H75*100," ")</f>
        <v>25</v>
      </c>
      <c r="N75" s="96">
        <f>IF(OR(C75&lt;&gt;0)*(I75&lt;&gt;0),C75/I75*100," ")</f>
        <v>14.516129032258066</v>
      </c>
      <c r="O75" s="198">
        <f>IF(OR(E75&lt;&gt;0)*(H75&lt;&gt;0),E75/H75*100," ")</f>
        <v>41.666666666666671</v>
      </c>
      <c r="P75" s="197">
        <f t="shared" si="12"/>
        <v>27.419354838709676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</row>
    <row r="76" spans="1:44" x14ac:dyDescent="0.25">
      <c r="A76" s="4" t="s">
        <v>102</v>
      </c>
      <c r="B76" s="79">
        <v>3</v>
      </c>
      <c r="C76" s="5">
        <v>7</v>
      </c>
      <c r="D76" s="130">
        <f>IF($C$83&lt;&gt;0,C76/$C$83*100,0)</f>
        <v>1.0146118602328679E-3</v>
      </c>
      <c r="E76" s="80">
        <v>4</v>
      </c>
      <c r="F76" s="5">
        <v>6</v>
      </c>
      <c r="G76" s="94">
        <f t="shared" si="9"/>
        <v>8.9087256513392036E-4</v>
      </c>
      <c r="H76" s="79">
        <v>2</v>
      </c>
      <c r="I76" s="5">
        <v>8</v>
      </c>
      <c r="J76" s="153">
        <f t="shared" si="10"/>
        <v>1.2238160726824366E-3</v>
      </c>
      <c r="K76" s="193">
        <f>IF(OR(B76&lt;&gt;0)*(E76&lt;&gt;0),B76/E76*100," ")</f>
        <v>75</v>
      </c>
      <c r="L76" s="197">
        <f>IF(OR(C76&lt;&gt;0)*(F76&lt;&gt;0),C76/F76*100," ")</f>
        <v>116.66666666666667</v>
      </c>
      <c r="M76" s="95">
        <f>IF(OR(B76&lt;&gt;0)*(H76&lt;&gt;0),B76/H76*100," ")</f>
        <v>150</v>
      </c>
      <c r="N76" s="96">
        <f>IF(OR(C76&lt;&gt;0)*(I76&lt;&gt;0),C76/I76*100," ")</f>
        <v>87.5</v>
      </c>
      <c r="O76" s="198">
        <f>IF(OR(E76&lt;&gt;0)*(H76&lt;&gt;0),E76/H76*100," ")</f>
        <v>200</v>
      </c>
      <c r="P76" s="197">
        <f t="shared" si="12"/>
        <v>75</v>
      </c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</row>
    <row r="77" spans="1:44" x14ac:dyDescent="0.25">
      <c r="A77" s="4" t="s">
        <v>103</v>
      </c>
      <c r="B77" s="79">
        <v>2</v>
      </c>
      <c r="C77" s="5">
        <v>6</v>
      </c>
      <c r="D77" s="130">
        <f>IF($C$83&lt;&gt;0,C77/$C$83*100,0)</f>
        <v>8.6966730877102954E-4</v>
      </c>
      <c r="E77" s="80">
        <v>0</v>
      </c>
      <c r="F77" s="5">
        <v>0</v>
      </c>
      <c r="G77" s="94">
        <f t="shared" si="9"/>
        <v>0</v>
      </c>
      <c r="H77" s="79">
        <v>4</v>
      </c>
      <c r="I77" s="5">
        <v>4</v>
      </c>
      <c r="J77" s="153" t="e">
        <f>IF(#REF!&lt;&gt;0,#REF!/#REF!*100,0)</f>
        <v>#REF!</v>
      </c>
      <c r="K77" s="193" t="str">
        <f>IF(OR(B77&lt;&gt;0)*(E77&lt;&gt;0),B77/E77*100," ")</f>
        <v xml:space="preserve"> </v>
      </c>
      <c r="L77" s="197" t="str">
        <f>IF(OR(C77&lt;&gt;0)*(F77&lt;&gt;0),C77/F77*100," ")</f>
        <v xml:space="preserve"> </v>
      </c>
      <c r="M77" s="95">
        <f>IF(OR(B77&lt;&gt;0)*(H77&lt;&gt;0),B77/H77*100," ")</f>
        <v>50</v>
      </c>
      <c r="N77" s="96">
        <f>IF(OR(C77&lt;&gt;0)*(I77&lt;&gt;0),C77/I77*100," ")</f>
        <v>150</v>
      </c>
      <c r="O77" s="198" t="str">
        <f>IF(OR(E77&lt;&gt;0)*(H77&lt;&gt;0),E77/H77*100," ")</f>
        <v xml:space="preserve"> </v>
      </c>
      <c r="P77" s="197" t="str">
        <f t="shared" si="12"/>
        <v xml:space="preserve"> </v>
      </c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</row>
    <row r="78" spans="1:44" ht="15.75" x14ac:dyDescent="0.25">
      <c r="A78" s="4" t="s">
        <v>104</v>
      </c>
      <c r="B78" s="146">
        <v>0</v>
      </c>
      <c r="C78" s="182">
        <v>0</v>
      </c>
      <c r="D78" s="181">
        <f>IF($C$83&lt;&gt;0,C78/$C$83*100,0)</f>
        <v>0</v>
      </c>
      <c r="E78" s="183">
        <v>0</v>
      </c>
      <c r="F78" s="182">
        <v>0</v>
      </c>
      <c r="G78" s="94">
        <f t="shared" si="9"/>
        <v>0</v>
      </c>
      <c r="H78" s="146">
        <v>0</v>
      </c>
      <c r="I78" s="135">
        <v>0</v>
      </c>
      <c r="J78" s="130">
        <f t="shared" si="10"/>
        <v>0</v>
      </c>
      <c r="K78" s="193" t="str">
        <f t="shared" si="11"/>
        <v xml:space="preserve"> </v>
      </c>
      <c r="L78" s="197" t="str">
        <f>IF(OR(C78&lt;&gt;0)*(F78&lt;&gt;0),C78/F78*100," ")</f>
        <v xml:space="preserve"> </v>
      </c>
      <c r="M78" s="95" t="str">
        <f>IF(OR(B78&lt;&gt;0)*(H78&lt;&gt;0),B78/H78*100," ")</f>
        <v xml:space="preserve"> </v>
      </c>
      <c r="N78" s="96" t="str">
        <f>IF(OR(C78&lt;&gt;0)*(I78&lt;&gt;0),C78/I78*100," ")</f>
        <v xml:space="preserve"> </v>
      </c>
      <c r="O78" s="198" t="str">
        <f>IF(OR(E78&lt;&gt;0)*(H78&lt;&gt;0),E78/H78*100," ")</f>
        <v xml:space="preserve"> </v>
      </c>
      <c r="P78" s="197" t="str">
        <f t="shared" si="12"/>
        <v xml:space="preserve"> </v>
      </c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</row>
    <row r="79" spans="1:44" x14ac:dyDescent="0.25">
      <c r="A79" s="4" t="s">
        <v>105</v>
      </c>
      <c r="B79" s="142">
        <v>0</v>
      </c>
      <c r="C79" s="4">
        <v>0</v>
      </c>
      <c r="D79" s="130"/>
      <c r="E79" s="147">
        <v>0</v>
      </c>
      <c r="F79" s="4">
        <v>0</v>
      </c>
      <c r="G79" s="94">
        <f t="shared" ref="G79:G80" si="13">IF($F$83&lt;&gt;0,F79/$F$83*100,0)</f>
        <v>0</v>
      </c>
      <c r="H79" s="142">
        <v>0</v>
      </c>
      <c r="I79" s="4">
        <v>0</v>
      </c>
      <c r="J79" s="130">
        <f t="shared" ref="J79:J80" si="14">IF($I$83&lt;&gt;0,I79/$I$83*100,0)</f>
        <v>0</v>
      </c>
      <c r="K79" s="193" t="str">
        <f t="shared" si="11"/>
        <v xml:space="preserve"> </v>
      </c>
      <c r="L79" s="197" t="str">
        <f>IF(OR(C79&lt;&gt;0)*(F79&lt;&gt;0),C79/F79*100," ")</f>
        <v xml:space="preserve"> </v>
      </c>
      <c r="M79" s="95" t="str">
        <f>IF(OR(B79&lt;&gt;0)*(H79&lt;&gt;0),B79/H79*100," ")</f>
        <v xml:space="preserve"> </v>
      </c>
      <c r="N79" s="96" t="str">
        <f>IF(OR(C79&lt;&gt;0)*(I79&lt;&gt;0),C79/I79*100," ")</f>
        <v xml:space="preserve"> </v>
      </c>
      <c r="O79" s="198" t="str">
        <f>IF(OR(E79&lt;&gt;0)*(H79&lt;&gt;0),E79/H79*100," ")</f>
        <v xml:space="preserve"> </v>
      </c>
      <c r="P79" s="197" t="str">
        <f t="shared" si="12"/>
        <v xml:space="preserve"> </v>
      </c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</row>
    <row r="80" spans="1:44" ht="15.75" thickBot="1" x14ac:dyDescent="0.3">
      <c r="A80" s="4" t="s">
        <v>106</v>
      </c>
      <c r="B80" s="143">
        <v>0</v>
      </c>
      <c r="C80" s="157">
        <v>0</v>
      </c>
      <c r="D80" s="145">
        <f>IF($C$83&lt;&gt;0,C80/$C$83*100,0)</f>
        <v>0</v>
      </c>
      <c r="E80" s="148">
        <v>2</v>
      </c>
      <c r="F80" s="157">
        <v>20</v>
      </c>
      <c r="G80" s="149">
        <f t="shared" si="13"/>
        <v>2.9695752171130679E-3</v>
      </c>
      <c r="H80" s="143">
        <v>0</v>
      </c>
      <c r="I80" s="138">
        <v>0</v>
      </c>
      <c r="J80" s="145">
        <f t="shared" si="14"/>
        <v>0</v>
      </c>
      <c r="K80" s="193" t="str">
        <f t="shared" si="11"/>
        <v xml:space="preserve"> </v>
      </c>
      <c r="L80" s="197" t="str">
        <f>IF(OR(C80&lt;&gt;0)*(F80&lt;&gt;0),C80/F80*100," ")</f>
        <v xml:space="preserve"> </v>
      </c>
      <c r="M80" s="191" t="str">
        <f>IF(OR(B80&lt;&gt;0)*(H80&lt;&gt;0),B80/H80*100," ")</f>
        <v xml:space="preserve"> </v>
      </c>
      <c r="N80" s="96" t="str">
        <f>IF(OR(C80&lt;&gt;0)*(I80&lt;&gt;0),C80/I80*100," ")</f>
        <v xml:space="preserve"> </v>
      </c>
      <c r="O80" s="198" t="str">
        <f>IF(OR(E80&lt;&gt;0)*(H80&lt;&gt;0),E80/H80*100," ")</f>
        <v xml:space="preserve"> </v>
      </c>
      <c r="P80" s="197" t="str">
        <f t="shared" si="12"/>
        <v xml:space="preserve"> </v>
      </c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</row>
    <row r="81" spans="1:44" ht="15.75" x14ac:dyDescent="0.25">
      <c r="A81" s="168" t="s">
        <v>24</v>
      </c>
      <c r="B81" s="144">
        <f>SUM(B6:B80)-B10</f>
        <v>108371</v>
      </c>
      <c r="C81" s="139">
        <f>SUM(C6:C80)-C10</f>
        <v>635504</v>
      </c>
      <c r="D81" s="169">
        <f t="shared" ref="D81:D82" si="15">IF($C$83&lt;&gt;0,C81/$C$83*100,0)</f>
        <v>92.112842232204073</v>
      </c>
      <c r="E81" s="150">
        <f>SUM(E6:E80)-E10</f>
        <v>103201</v>
      </c>
      <c r="F81" s="139">
        <f>SUM(F6:F80)-F10</f>
        <v>622688</v>
      </c>
      <c r="G81" s="170">
        <f>IF($F$83&lt;&gt;0,F81/$F$83*100,0)</f>
        <v>92.455942639685105</v>
      </c>
      <c r="H81" s="144">
        <f>SUM(H6:H80)-H10</f>
        <v>99867</v>
      </c>
      <c r="I81" s="139">
        <f>SUM(I6:I80)-I10</f>
        <v>607840</v>
      </c>
      <c r="J81" s="171">
        <f>IF($I$83&lt;&gt;0,I81/$I$83*100,0)</f>
        <v>92.985545202411529</v>
      </c>
      <c r="K81" s="155">
        <f t="shared" ref="K81:L83" si="16">IF(OR(B81&lt;&gt;0)*(E81&lt;&gt;0),B81/E81*100," ")</f>
        <v>105.00964137944399</v>
      </c>
      <c r="L81" s="140">
        <f t="shared" si="16"/>
        <v>102.05817359576545</v>
      </c>
      <c r="M81" s="154">
        <f t="shared" ref="M81:N83" si="17">IF(OR(B81&lt;&gt;0)*(H81&lt;&gt;0),B81/H81*100," ")</f>
        <v>108.51532538275907</v>
      </c>
      <c r="N81" s="156">
        <f t="shared" si="17"/>
        <v>104.55119768360095</v>
      </c>
      <c r="O81" s="155">
        <f t="shared" ref="O81:P83" si="18">IF(OR(E81&lt;&gt;0)*(H81&lt;&gt;0),E81/H81*100," ")</f>
        <v>103.33844012536674</v>
      </c>
      <c r="P81" s="140">
        <f t="shared" si="18"/>
        <v>102.44274809160305</v>
      </c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</row>
    <row r="82" spans="1:44" ht="15.75" x14ac:dyDescent="0.25">
      <c r="A82" s="114" t="s">
        <v>25</v>
      </c>
      <c r="B82" s="172">
        <f>B10</f>
        <v>13234</v>
      </c>
      <c r="C82" s="173">
        <f>C10</f>
        <v>54415</v>
      </c>
      <c r="D82" s="174">
        <f t="shared" si="15"/>
        <v>7.8871577677959301</v>
      </c>
      <c r="E82" s="151">
        <f>E10</f>
        <v>12890</v>
      </c>
      <c r="F82" s="113">
        <f>F10</f>
        <v>50809</v>
      </c>
      <c r="G82" s="175">
        <f>IF($F$83&lt;&gt;0,F82/$F$83*100,0)</f>
        <v>7.5440573603148948</v>
      </c>
      <c r="H82" s="172">
        <f>H10</f>
        <v>10351</v>
      </c>
      <c r="I82" s="173">
        <f>I10</f>
        <v>45853</v>
      </c>
      <c r="J82" s="176">
        <f>IF($I$83&lt;&gt;0,I82/$I$83*100,0)</f>
        <v>7.0144547975884706</v>
      </c>
      <c r="K82" s="97">
        <f t="shared" si="16"/>
        <v>102.66873545384018</v>
      </c>
      <c r="L82" s="98">
        <f t="shared" si="16"/>
        <v>107.09716782459799</v>
      </c>
      <c r="M82" s="99">
        <f t="shared" si="17"/>
        <v>127.85238141242392</v>
      </c>
      <c r="N82" s="121">
        <f t="shared" si="17"/>
        <v>118.6727149804811</v>
      </c>
      <c r="O82" s="97">
        <f t="shared" si="18"/>
        <v>124.52903101149649</v>
      </c>
      <c r="P82" s="98">
        <f t="shared" si="18"/>
        <v>110.80845310012431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</row>
    <row r="83" spans="1:44" ht="16.5" thickBot="1" x14ac:dyDescent="0.3">
      <c r="A83" s="115" t="s">
        <v>17</v>
      </c>
      <c r="B83" s="159">
        <f>B81+B82</f>
        <v>121605</v>
      </c>
      <c r="C83" s="160">
        <f>C81+C82</f>
        <v>689919</v>
      </c>
      <c r="D83" s="161">
        <f>D81+D82</f>
        <v>100</v>
      </c>
      <c r="E83" s="162">
        <f>SUM(E81:E82)</f>
        <v>116091</v>
      </c>
      <c r="F83" s="160">
        <f>SUM(F81:F82)</f>
        <v>673497</v>
      </c>
      <c r="G83" s="163">
        <f>G81+G82</f>
        <v>100</v>
      </c>
      <c r="H83" s="159">
        <f>SUM(H81:H82)</f>
        <v>110218</v>
      </c>
      <c r="I83" s="160">
        <f>SUM(I81:I82)</f>
        <v>653693</v>
      </c>
      <c r="J83" s="161">
        <f>J81+J82</f>
        <v>100</v>
      </c>
      <c r="K83" s="165">
        <f t="shared" si="16"/>
        <v>104.74972220068739</v>
      </c>
      <c r="L83" s="166">
        <f t="shared" si="16"/>
        <v>102.43831821077154</v>
      </c>
      <c r="M83" s="167">
        <f t="shared" si="17"/>
        <v>110.33134333774883</v>
      </c>
      <c r="N83" s="164">
        <f t="shared" si="17"/>
        <v>105.54174513112424</v>
      </c>
      <c r="O83" s="165">
        <f t="shared" si="18"/>
        <v>105.32853073000781</v>
      </c>
      <c r="P83" s="166">
        <f t="shared" si="18"/>
        <v>103.02955668792538</v>
      </c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</row>
    <row r="84" spans="1:44" x14ac:dyDescent="0.25">
      <c r="A84" s="106"/>
      <c r="B84" s="137"/>
      <c r="C84" s="137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</row>
    <row r="85" spans="1:44" x14ac:dyDescent="0.25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</row>
    <row r="86" spans="1:44" x14ac:dyDescent="0.25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</row>
    <row r="87" spans="1:44" x14ac:dyDescent="0.25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</row>
    <row r="88" spans="1:44" x14ac:dyDescent="0.25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</row>
    <row r="89" spans="1:44" x14ac:dyDescent="0.25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</row>
    <row r="90" spans="1:44" x14ac:dyDescent="0.25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</row>
    <row r="91" spans="1:44" x14ac:dyDescent="0.25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</row>
    <row r="92" spans="1:44" x14ac:dyDescent="0.25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</row>
    <row r="93" spans="1:44" x14ac:dyDescent="0.25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</row>
    <row r="94" spans="1:44" x14ac:dyDescent="0.25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</row>
    <row r="95" spans="1:44" x14ac:dyDescent="0.25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</row>
    <row r="96" spans="1:44" x14ac:dyDescent="0.25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</row>
    <row r="97" spans="1:44" x14ac:dyDescent="0.25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</row>
    <row r="98" spans="1:44" x14ac:dyDescent="0.25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</row>
    <row r="99" spans="1:44" x14ac:dyDescent="0.25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</row>
    <row r="100" spans="1:44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</row>
    <row r="101" spans="1:44" x14ac:dyDescent="0.2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</row>
    <row r="102" spans="1:44" x14ac:dyDescent="0.25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</row>
    <row r="103" spans="1:44" x14ac:dyDescent="0.25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</row>
    <row r="104" spans="1:44" x14ac:dyDescent="0.25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</row>
    <row r="105" spans="1:44" x14ac:dyDescent="0.25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</row>
    <row r="106" spans="1:44" x14ac:dyDescent="0.25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</row>
    <row r="107" spans="1:44" x14ac:dyDescent="0.25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</row>
  </sheetData>
  <mergeCells count="8">
    <mergeCell ref="A1:P3"/>
    <mergeCell ref="B4:D4"/>
    <mergeCell ref="E4:G4"/>
    <mergeCell ref="H4:J4"/>
    <mergeCell ref="K4:L4"/>
    <mergeCell ref="M4:N4"/>
    <mergeCell ref="O4:P4"/>
    <mergeCell ref="A4:A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1C7E8CA59E664AA18976A99ADE101D" ma:contentTypeVersion="4" ma:contentTypeDescription="Stvaranje novog dokumenta." ma:contentTypeScope="" ma:versionID="da2a6337361b7aaf5b31fd205a1598fc">
  <xsd:schema xmlns:xsd="http://www.w3.org/2001/XMLSchema" xmlns:xs="http://www.w3.org/2001/XMLSchema" xmlns:p="http://schemas.microsoft.com/office/2006/metadata/properties" xmlns:ns3="222be194-551f-45fb-b3b7-e68d1d89e47e" targetNamespace="http://schemas.microsoft.com/office/2006/metadata/properties" ma:root="true" ma:fieldsID="5879afd19be030a286848eda9556144f" ns3:_="">
    <xsd:import namespace="222be194-551f-45fb-b3b7-e68d1d89e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be194-551f-45fb-b3b7-e68d1d89e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49ADE1-38F9-489C-B0E7-74E839A2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be194-551f-45fb-b3b7-e68d1d89e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D37EBD-231B-4C5D-B937-2C073130FF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034D70-8565-4025-ADB0-231A7A6942B8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222be194-551f-45fb-b3b7-e68d1d89e47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 </vt:lpstr>
      <vt:lpstr>Po kapacitetima</vt:lpstr>
      <vt:lpstr>Po zemljama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tzm-pult</dc:creator>
  <cp:lastModifiedBy>VisitMalinska-info</cp:lastModifiedBy>
  <cp:lastPrinted>2021-02-09T12:54:05Z</cp:lastPrinted>
  <dcterms:created xsi:type="dcterms:W3CDTF">2017-12-29T23:50:53Z</dcterms:created>
  <dcterms:modified xsi:type="dcterms:W3CDTF">2026-01-07T13:59:09Z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0x010100211C7E8CA59E664AA18976A99ADE101D</vt:lpwstr>
  </property>
</Properties>
</file>