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616BCA2F-D3A5-498B-970A-DD4C59219474}" xr6:coauthVersionLast="47" xr6:coauthVersionMax="47" xr10:uidLastSave="{00000000-0000-0000-0000-000000000000}"/>
  <bookViews>
    <workbookView xWindow="-120" yWindow="-120" windowWidth="29040" windowHeight="15720" tabRatio="701" activeTab="2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7" i="5" l="1"/>
  <c r="K77" i="5"/>
  <c r="K76" i="5"/>
  <c r="J77" i="5"/>
  <c r="I81" i="5" l="1"/>
  <c r="I82" i="5"/>
  <c r="H82" i="5"/>
  <c r="H81" i="5"/>
  <c r="F81" i="5"/>
  <c r="F82" i="5"/>
  <c r="E82" i="5"/>
  <c r="E81" i="5"/>
  <c r="C81" i="5"/>
  <c r="C82" i="5"/>
  <c r="B82" i="5"/>
  <c r="B81" i="5"/>
  <c r="I12" i="3"/>
  <c r="C30" i="3"/>
  <c r="D30" i="3"/>
  <c r="C31" i="3"/>
  <c r="D31" i="3"/>
  <c r="C32" i="3"/>
  <c r="D32" i="3"/>
  <c r="G30" i="3"/>
  <c r="H30" i="3"/>
  <c r="G31" i="3"/>
  <c r="H31" i="3"/>
  <c r="G32" i="3"/>
  <c r="H32" i="3"/>
  <c r="D39" i="3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44" i="3"/>
  <c r="G44" i="3"/>
  <c r="C44" i="3"/>
  <c r="H43" i="3"/>
  <c r="G43" i="3"/>
  <c r="D43" i="3"/>
  <c r="C43" i="3"/>
  <c r="D42" i="3"/>
  <c r="C42" i="3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44" i="3" l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<sst xmlns="http://schemas.openxmlformats.org/spreadsheetml/2006/main" count="167" uniqueCount="110">
  <si>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</si>
  <si>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</si>
  <si>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</si>
  <si>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</si>
  <si>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</si>
  <si>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</si>
  <si>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</si>
  <si>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</si>
  <si>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</si>
  <si>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</si>
  <si>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</si>
  <si>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</si>
  <si>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</si>
  <si>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</si>
  <si>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</si>
  <si>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</si>
  <si>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</si>
  <si>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</si>
  <si>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</si>
  <si>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</si>
  <si>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</si>
  <si>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</si>
  <si>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</si>
  <si>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</si>
  <si>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</si>
  <si>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</si>
  <si>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</si>
  <si>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</si>
  <si>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KAMP</t>
  </si>
  <si>
    <t>2025.</t>
  </si>
  <si>
    <t>INDEKS 25/24</t>
  </si>
  <si>
    <t>INDEKS 25/23</t>
  </si>
  <si>
    <t>IZVJEŠTAJ PO KAPACITETIMA I-XI/2025</t>
  </si>
  <si>
    <t>TURISTIČKI PROMET PO ZEMLJAMA  I-XI/2025</t>
  </si>
  <si>
    <t>Njemačka</t>
  </si>
  <si>
    <t>Austrija</t>
  </si>
  <si>
    <t>Mađarska</t>
  </si>
  <si>
    <t>Slovenija</t>
  </si>
  <si>
    <t>Hrvatska</t>
  </si>
  <si>
    <t>Italija</t>
  </si>
  <si>
    <t>Slovačka</t>
  </si>
  <si>
    <t>Poljska</t>
  </si>
  <si>
    <t>Češka</t>
  </si>
  <si>
    <t>Ukrajina</t>
  </si>
  <si>
    <t>Srbija</t>
  </si>
  <si>
    <t>Švicarska</t>
  </si>
  <si>
    <t>Nizozemska</t>
  </si>
  <si>
    <t>Belgija</t>
  </si>
  <si>
    <t>Rumunjska</t>
  </si>
  <si>
    <t>Bosna i Hercegovina</t>
  </si>
  <si>
    <t>Švedska</t>
  </si>
  <si>
    <t>Francuska</t>
  </si>
  <si>
    <t>Ujedinjena Kraljevina</t>
  </si>
  <si>
    <t>SAD</t>
  </si>
  <si>
    <t>Danska</t>
  </si>
  <si>
    <t>Ostale azijske zemlje</t>
  </si>
  <si>
    <t>Litva</t>
  </si>
  <si>
    <t>Rusija</t>
  </si>
  <si>
    <t>Makedonija</t>
  </si>
  <si>
    <t>Letonija</t>
  </si>
  <si>
    <t>Australija</t>
  </si>
  <si>
    <t>Španjolska</t>
  </si>
  <si>
    <t>Estonija</t>
  </si>
  <si>
    <t>Kanada</t>
  </si>
  <si>
    <t>Norveška</t>
  </si>
  <si>
    <t>Irska</t>
  </si>
  <si>
    <t>Ostale europske zemlje</t>
  </si>
  <si>
    <t>Ostale afričke zemlje</t>
  </si>
  <si>
    <t>Island</t>
  </si>
  <si>
    <t>Bjelorusija</t>
  </si>
  <si>
    <t>Portugal</t>
  </si>
  <si>
    <t>Bugarska</t>
  </si>
  <si>
    <t>Albanija</t>
  </si>
  <si>
    <t>Kazahstan</t>
  </si>
  <si>
    <t>Luksemburg</t>
  </si>
  <si>
    <t>Finska</t>
  </si>
  <si>
    <t>Kina</t>
  </si>
  <si>
    <t>Argentina</t>
  </si>
  <si>
    <t>Turska</t>
  </si>
  <si>
    <t>Grčka</t>
  </si>
  <si>
    <t>Ostale zemlje Južne i Srednje Amerike</t>
  </si>
  <si>
    <t>Indija</t>
  </si>
  <si>
    <t>Izrael</t>
  </si>
  <si>
    <t>Kosovo</t>
  </si>
  <si>
    <t>Brazil</t>
  </si>
  <si>
    <t>Crna Gora</t>
  </si>
  <si>
    <t>Japan</t>
  </si>
  <si>
    <t>Koreja, Republika</t>
  </si>
  <si>
    <t>Lihtenštajn</t>
  </si>
  <si>
    <t>Novi Zeland</t>
  </si>
  <si>
    <t>Tajland</t>
  </si>
  <si>
    <t>Južnoafrička Republika</t>
  </si>
  <si>
    <t>Malta</t>
  </si>
  <si>
    <t>Cipar</t>
  </si>
  <si>
    <t>Meksiko</t>
  </si>
  <si>
    <t>Maroko</t>
  </si>
  <si>
    <t>Indonezija</t>
  </si>
  <si>
    <t>Ujedinjeni Arapski Emirati</t>
  </si>
  <si>
    <t>Čile</t>
  </si>
  <si>
    <t>Hong Kong, Kina</t>
  </si>
  <si>
    <t>Jordan</t>
  </si>
  <si>
    <t>Tajvan, Kina</t>
  </si>
  <si>
    <t>Tunis</t>
  </si>
  <si>
    <t>Ostale zemlje Sjeverne Amerike</t>
  </si>
  <si>
    <t>Ostale zemlje Oceanije</t>
  </si>
  <si>
    <t>Katar</t>
  </si>
  <si>
    <t>Kuvajt</t>
  </si>
  <si>
    <t>Makao, Kina</t>
  </si>
  <si>
    <t>Oman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</si>
  <si>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5.12.2025.                                                                                                                                                                                                                                                                                                                                                                        siječanj-studeni,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</si>
</sst>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4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3" fontId="43" fillId="0" borderId="0" xfId="0" applyNumberFormat="1" applyFont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10.120619566184979</c:v>
                </c:pt>
                <c:pt idx="1">
                  <c:v>36.743634379461213</c:v>
                </c:pt>
                <c:pt idx="2">
                  <c:v>9.7464961474931506</c:v>
                </c:pt>
                <c:pt idx="3">
                  <c:v>0.15075385168260752</c:v>
                </c:pt>
                <c:pt idx="4">
                  <c:v>43.238496055178054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1829</c:v>
                </c:pt>
                <c:pt idx="1">
                  <c:v>118248</c:v>
                </c:pt>
                <c:pt idx="2">
                  <c:v>445787</c:v>
                </c:pt>
                <c:pt idx="3">
                  <c:v>122787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1844</c:v>
                </c:pt>
                <c:pt idx="1">
                  <c:v>105824</c:v>
                </c:pt>
                <c:pt idx="2">
                  <c:v>446917</c:v>
                </c:pt>
                <c:pt idx="3">
                  <c:v>116466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1848</c:v>
                </c:pt>
                <c:pt idx="1">
                  <c:v>66911</c:v>
                </c:pt>
                <c:pt idx="2">
                  <c:v>458862</c:v>
                </c:pt>
                <c:pt idx="3">
                  <c:v>125175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30265</c:v>
                </c:pt>
                <c:pt idx="1">
                  <c:v>68545</c:v>
                </c:pt>
                <c:pt idx="2">
                  <c:v>22102</c:v>
                </c:pt>
                <c:pt idx="3" formatCode="General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28720</c:v>
                </c:pt>
                <c:pt idx="1">
                  <c:v>67174</c:v>
                </c:pt>
                <c:pt idx="2">
                  <c:v>19128</c:v>
                </c:pt>
                <c:pt idx="3" formatCode="General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29612</c:v>
                </c:pt>
                <c:pt idx="1">
                  <c:v>68705</c:v>
                </c:pt>
                <c:pt idx="2">
                  <c:v>11419</c:v>
                </c:pt>
                <c:pt idx="3" formatCode="General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3826917740207159"/>
                  <c:y val="9.952230620063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185167418288277"/>
                  <c:y val="-0.17487468983483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1.2229088383885518E-2"/>
                  <c:y val="-9.50698116450474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810898335845111"/>
                  <c:y val="-0.14900874591925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8527772615978802"/>
                  <c:y val="-4.1445712549465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049731244431636"/>
                  <c:y val="3.7691896618732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016209625926209"/>
                  <c:y val="-7.2797324831051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39758136367"/>
                      <c:h val="0.24389817333851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2.6961474515402629E-2"/>
                  <c:y val="-9.5649818523288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9968311049365992"/>
                  <c:y val="-6.925225850370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826450395682"/>
                      <c:h val="0.1830082426480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Slovenija</c:v>
                </c:pt>
                <c:pt idx="4">
                  <c:v>Hrvatska</c:v>
                </c:pt>
                <c:pt idx="5">
                  <c:v>Italija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26.713104541850718</c:v>
                </c:pt>
                <c:pt idx="1">
                  <c:v>13.608417482015851</c:v>
                </c:pt>
                <c:pt idx="2">
                  <c:v>8.9486569608893767</c:v>
                </c:pt>
                <c:pt idx="3">
                  <c:v>8.9107573817053929</c:v>
                </c:pt>
                <c:pt idx="4">
                  <c:v>7.8460841457783355</c:v>
                </c:pt>
                <c:pt idx="5">
                  <c:v>5.7523139072578422</c:v>
                </c:pt>
                <c:pt idx="6">
                  <c:v>5.5400181801812787</c:v>
                </c:pt>
                <c:pt idx="7">
                  <c:v>5.4809180701127698</c:v>
                </c:pt>
                <c:pt idx="8">
                  <c:v>4.0508986992167424</c:v>
                </c:pt>
                <c:pt idx="9">
                  <c:v>1.9912526028733981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zoomScale="150" zoomScaleNormal="150" workbookViewId="0">
      <selection activeCell="A18" sqref="A18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109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topLeftCell="A17" zoomScale="75" zoomScaleNormal="75" zoomScalePageLayoutView="60" workbookViewId="0">
      <selection activeCell="N58" sqref="N58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5" width="8.7109375" style="1" bestFit="1" customWidth="1"/>
    <col min="6" max="6" width="8.140625" style="1" bestFit="1" customWidth="1"/>
    <col min="7" max="8" width="9.5703125" style="1" bestFit="1" customWidth="1"/>
    <col min="9" max="9" width="10.42578125" style="1" bestFit="1" customWidth="1"/>
    <col min="10" max="10" width="8.140625" style="1" bestFit="1" customWidth="1"/>
    <col min="11" max="20" width="9.140625" style="1"/>
    <col min="21" max="21" width="10.42578125" style="1" bestFit="1" customWidth="1"/>
    <col min="22" max="16384" width="9.140625" style="1"/>
  </cols>
  <sheetData>
    <row r="1" spans="1:29" ht="9.9499999999999993" customHeight="1" x14ac:dyDescent="0.25">
      <c r="A1" s="247" t="s">
        <v>32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8" t="s">
        <v>1</v>
      </c>
      <c r="B4" s="259"/>
      <c r="C4" s="262" t="s">
        <v>2</v>
      </c>
      <c r="D4" s="263"/>
      <c r="E4" s="263"/>
      <c r="F4" s="264"/>
      <c r="G4" s="262" t="s">
        <v>3</v>
      </c>
      <c r="H4" s="263"/>
      <c r="I4" s="263"/>
      <c r="J4" s="264"/>
      <c r="K4" s="255" t="s">
        <v>19</v>
      </c>
      <c r="L4" s="256"/>
      <c r="M4" s="256"/>
      <c r="N4" s="256"/>
      <c r="O4" s="256"/>
      <c r="P4" s="256"/>
      <c r="Q4" s="257"/>
      <c r="T4" s="238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60"/>
      <c r="B5" s="261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81"/>
      <c r="T5" s="238"/>
      <c r="U5" s="238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65" t="s">
        <v>8</v>
      </c>
      <c r="B6" s="226" t="s">
        <v>29</v>
      </c>
      <c r="C6" s="75">
        <v>4137</v>
      </c>
      <c r="D6" s="27">
        <v>26128</v>
      </c>
      <c r="E6" s="27">
        <f>SUM(C6:D6)</f>
        <v>30265</v>
      </c>
      <c r="F6" s="28">
        <f>E6/E42*100</f>
        <v>22.34931840671107</v>
      </c>
      <c r="G6" s="75">
        <v>10068</v>
      </c>
      <c r="H6" s="27">
        <v>112719</v>
      </c>
      <c r="I6" s="27">
        <f>SUM(G6:H6)</f>
        <v>122787</v>
      </c>
      <c r="J6" s="67">
        <f>I6/I42*100</f>
        <v>10.120619566184979</v>
      </c>
      <c r="K6" s="53"/>
      <c r="L6" s="54"/>
      <c r="M6" s="87"/>
      <c r="N6" s="87"/>
      <c r="O6" s="87"/>
      <c r="P6" s="54"/>
      <c r="Q6" s="55"/>
      <c r="S6" s="81"/>
      <c r="T6" s="238"/>
      <c r="U6" s="238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66"/>
      <c r="B7" s="227" t="s">
        <v>26</v>
      </c>
      <c r="C7" s="79">
        <v>4583</v>
      </c>
      <c r="D7" s="5">
        <v>24137</v>
      </c>
      <c r="E7" s="5">
        <f>SUM(C7:D7)</f>
        <v>28720</v>
      </c>
      <c r="F7" s="6">
        <f>E7/E43*100</f>
        <v>22.515600990937315</v>
      </c>
      <c r="G7" s="79">
        <v>10377</v>
      </c>
      <c r="H7" s="5">
        <v>106089</v>
      </c>
      <c r="I7" s="5">
        <f>SUM(G7:H7)</f>
        <v>116466</v>
      </c>
      <c r="J7" s="68">
        <f>I7/I43*100</f>
        <v>10.861579352311674</v>
      </c>
      <c r="K7" s="56"/>
      <c r="L7" s="81"/>
      <c r="Q7" s="57"/>
      <c r="S7" s="81"/>
      <c r="T7" s="238"/>
      <c r="U7" s="238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66"/>
      <c r="B8" s="227">
        <v>2023</v>
      </c>
      <c r="C8" s="79">
        <v>3534</v>
      </c>
      <c r="D8" s="5">
        <v>26078</v>
      </c>
      <c r="E8" s="5">
        <f>SUM(C8:D8)</f>
        <v>29612</v>
      </c>
      <c r="F8" s="6">
        <f>E8/E44*100</f>
        <v>24.174245269156042</v>
      </c>
      <c r="G8" s="79">
        <v>7881</v>
      </c>
      <c r="H8" s="5">
        <v>117294</v>
      </c>
      <c r="I8" s="5">
        <f>SUM(G8:H8)</f>
        <v>125175</v>
      </c>
      <c r="J8" s="68">
        <f>I8/I44*100</f>
        <v>12.255945859414242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66"/>
      <c r="B9" s="227" t="s">
        <v>30</v>
      </c>
      <c r="C9" s="8">
        <f>C6/C7*100</f>
        <v>90.268383155138551</v>
      </c>
      <c r="D9" s="7">
        <f>D6/D7*100</f>
        <v>108.24874673737415</v>
      </c>
      <c r="E9" s="7">
        <f>E6/E7*100</f>
        <v>105.37952646239555</v>
      </c>
      <c r="F9" s="6"/>
      <c r="G9" s="8">
        <f>G6/G7*100</f>
        <v>97.022260769008383</v>
      </c>
      <c r="H9" s="7">
        <f>H6/H7*100</f>
        <v>106.24946978480332</v>
      </c>
      <c r="I9" s="7">
        <f>I6/I7*100</f>
        <v>105.42733501622791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66"/>
      <c r="B10" s="227" t="s">
        <v>31</v>
      </c>
      <c r="C10" s="8">
        <f>C6/C8*100</f>
        <v>117.06281833616299</v>
      </c>
      <c r="D10" s="7">
        <f>D6/D8*100</f>
        <v>100.19173249482323</v>
      </c>
      <c r="E10" s="7">
        <f>E6/E8*100</f>
        <v>102.20518708631636</v>
      </c>
      <c r="F10" s="6"/>
      <c r="G10" s="8">
        <f>G6/G8*100</f>
        <v>127.75028549676438</v>
      </c>
      <c r="H10" s="7">
        <f>H6/H8*100</f>
        <v>96.099544733745972</v>
      </c>
      <c r="I10" s="7">
        <f>I6/I8*100</f>
        <v>98.092270820850814</v>
      </c>
      <c r="J10" s="68"/>
      <c r="K10" s="56"/>
      <c r="L10" s="81"/>
      <c r="M10" s="81"/>
      <c r="N10" s="81"/>
      <c r="O10" s="81"/>
      <c r="Q10" s="57"/>
      <c r="S10" s="91"/>
      <c r="T10" s="91"/>
      <c r="U10" s="81"/>
      <c r="V10" s="81"/>
      <c r="W10" s="81"/>
      <c r="X10" s="217"/>
      <c r="Y10" s="218"/>
      <c r="Z10" s="81"/>
      <c r="AA10" s="91"/>
      <c r="AB10" s="91"/>
      <c r="AC10" s="91"/>
    </row>
    <row r="11" spans="1:29" ht="15" customHeight="1" thickBot="1" x14ac:dyDescent="0.3">
      <c r="A11" s="267"/>
      <c r="B11" s="228" t="s">
        <v>7</v>
      </c>
      <c r="C11" s="14">
        <f>C6/E6*100</f>
        <v>13.669254914918222</v>
      </c>
      <c r="D11" s="15">
        <f>D6/E6*100</f>
        <v>86.330745085081773</v>
      </c>
      <c r="E11" s="15">
        <f>SUM(C11:D11)</f>
        <v>100</v>
      </c>
      <c r="F11" s="16"/>
      <c r="G11" s="14">
        <f>G6/I6*100</f>
        <v>8.1995651005399601</v>
      </c>
      <c r="H11" s="15">
        <f>H6/I6*100</f>
        <v>91.800434899460043</v>
      </c>
      <c r="I11" s="15">
        <f>SUM(G11:H11)</f>
        <v>100</v>
      </c>
      <c r="J11" s="69"/>
      <c r="K11" s="56"/>
      <c r="Q11" s="57"/>
      <c r="S11" s="91"/>
      <c r="T11" s="91"/>
      <c r="U11" s="81"/>
      <c r="V11" s="92"/>
      <c r="W11" s="92"/>
      <c r="X11" s="217"/>
      <c r="Y11" s="216"/>
      <c r="Z11" s="92"/>
      <c r="AA11" s="91"/>
      <c r="AB11" s="91"/>
      <c r="AC11" s="91"/>
    </row>
    <row r="12" spans="1:29" ht="15" customHeight="1" x14ac:dyDescent="0.25">
      <c r="A12" s="268" t="s">
        <v>9</v>
      </c>
      <c r="B12" s="226" t="s">
        <v>29</v>
      </c>
      <c r="C12" s="78">
        <v>7029</v>
      </c>
      <c r="D12" s="30">
        <v>61516</v>
      </c>
      <c r="E12" s="30">
        <f>SUM(C12:D12)</f>
        <v>68545</v>
      </c>
      <c r="F12" s="31">
        <f>E12/E42*100</f>
        <v>50.617347767652753</v>
      </c>
      <c r="G12" s="78">
        <v>35403</v>
      </c>
      <c r="H12" s="30">
        <v>410384</v>
      </c>
      <c r="I12" s="30">
        <f>SUM(G12:H12)</f>
        <v>445787</v>
      </c>
      <c r="J12" s="70">
        <f>I12/I42*100</f>
        <v>36.743634379461213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8"/>
      <c r="B13" s="227" t="s">
        <v>26</v>
      </c>
      <c r="C13" s="79">
        <v>6097</v>
      </c>
      <c r="D13" s="5">
        <v>61077</v>
      </c>
      <c r="E13" s="5">
        <f>SUM(C13:D13)</f>
        <v>67174</v>
      </c>
      <c r="F13" s="6">
        <f>E13/E43*100</f>
        <v>52.662360061463197</v>
      </c>
      <c r="G13" s="79">
        <v>31426</v>
      </c>
      <c r="H13" s="5">
        <v>415491</v>
      </c>
      <c r="I13" s="5">
        <f>SUM(G13:H13)</f>
        <v>446917</v>
      </c>
      <c r="J13" s="68">
        <f>I13/I43*100</f>
        <v>41.679326665267773</v>
      </c>
      <c r="K13" s="56"/>
      <c r="L13" s="81" t="str">
        <f>B6</f>
        <v>2025.</v>
      </c>
      <c r="M13" s="92">
        <f>E6</f>
        <v>30265</v>
      </c>
      <c r="N13" s="92">
        <f>E12</f>
        <v>68545</v>
      </c>
      <c r="O13" s="92">
        <f>E18</f>
        <v>22102</v>
      </c>
      <c r="P13" s="1">
        <f>E24</f>
        <v>297</v>
      </c>
      <c r="Q13" s="57"/>
      <c r="S13" s="81"/>
      <c r="T13" s="238"/>
      <c r="U13" s="238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8"/>
      <c r="B14" s="227">
        <v>2023</v>
      </c>
      <c r="C14" s="79">
        <v>5796</v>
      </c>
      <c r="D14" s="5">
        <v>62909</v>
      </c>
      <c r="E14" s="5">
        <f>C14+D14</f>
        <v>68705</v>
      </c>
      <c r="F14" s="6">
        <f>E14/E44*100</f>
        <v>56.088461475664111</v>
      </c>
      <c r="G14" s="79">
        <v>32236</v>
      </c>
      <c r="H14" s="5">
        <v>426626</v>
      </c>
      <c r="I14" s="5">
        <f>SUM(G14:H14)</f>
        <v>458862</v>
      </c>
      <c r="J14" s="68">
        <f>I14/I44*100</f>
        <v>44.927404265568505</v>
      </c>
      <c r="K14" s="56"/>
      <c r="L14" s="81" t="str">
        <f>B7</f>
        <v>2024.</v>
      </c>
      <c r="M14" s="92">
        <f>E7</f>
        <v>28720</v>
      </c>
      <c r="N14" s="92">
        <f>E13</f>
        <v>67174</v>
      </c>
      <c r="O14" s="93">
        <f>E19</f>
        <v>19128</v>
      </c>
      <c r="P14" s="1">
        <f>E25</f>
        <v>292</v>
      </c>
      <c r="Q14" s="57"/>
      <c r="S14" s="81"/>
      <c r="T14" s="238"/>
      <c r="U14" s="238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8"/>
      <c r="B15" s="227" t="s">
        <v>30</v>
      </c>
      <c r="C15" s="13">
        <f>C12/C13*100</f>
        <v>115.28620633098245</v>
      </c>
      <c r="D15" s="9">
        <f>D12/D13*11</f>
        <v>11.079064132161044</v>
      </c>
      <c r="E15" s="9">
        <f>E12/E13*100</f>
        <v>102.04096823175632</v>
      </c>
      <c r="F15" s="6"/>
      <c r="G15" s="13">
        <f>G12/G13*100</f>
        <v>112.6551263285178</v>
      </c>
      <c r="H15" s="9">
        <f>H12/H13*100</f>
        <v>98.770851835539148</v>
      </c>
      <c r="I15" s="9">
        <f>I12/I13*100</f>
        <v>99.747156630873292</v>
      </c>
      <c r="J15" s="68"/>
      <c r="K15" s="56"/>
      <c r="L15" s="81">
        <f>B8</f>
        <v>2023</v>
      </c>
      <c r="M15" s="92">
        <f>E8</f>
        <v>29612</v>
      </c>
      <c r="N15" s="92">
        <f>E14</f>
        <v>68705</v>
      </c>
      <c r="O15" s="93">
        <f>E20</f>
        <v>11419</v>
      </c>
      <c r="P15" s="1">
        <f>E26</f>
        <v>295</v>
      </c>
      <c r="Q15" s="57"/>
      <c r="S15" s="81"/>
      <c r="T15" s="238"/>
      <c r="U15" s="238"/>
      <c r="V15" s="91"/>
      <c r="W15" s="91"/>
      <c r="X15" s="91"/>
      <c r="Y15" s="91"/>
      <c r="Z15" s="91"/>
      <c r="AA15" s="81"/>
      <c r="AB15" s="91"/>
      <c r="AC15" s="91"/>
    </row>
    <row r="16" spans="1:29" ht="15" customHeight="1" x14ac:dyDescent="0.25">
      <c r="A16" s="268"/>
      <c r="B16" s="227" t="s">
        <v>31</v>
      </c>
      <c r="C16" s="13">
        <f>C12/C14*100</f>
        <v>121.27329192546583</v>
      </c>
      <c r="D16" s="9">
        <f>D12/D14*100</f>
        <v>97.785690441749196</v>
      </c>
      <c r="E16" s="9">
        <f>E12/E14*100</f>
        <v>99.767120296921618</v>
      </c>
      <c r="F16" s="6"/>
      <c r="G16" s="13">
        <f>G12/G14*100</f>
        <v>109.82441990321379</v>
      </c>
      <c r="H16" s="9">
        <f>H12/H14*100</f>
        <v>96.192918387533808</v>
      </c>
      <c r="I16" s="9">
        <f>I12/I14*100</f>
        <v>97.150559427453132</v>
      </c>
      <c r="J16" s="68"/>
      <c r="K16" s="56"/>
      <c r="Q16" s="57"/>
      <c r="S16" s="91"/>
      <c r="T16" s="91"/>
      <c r="U16" s="91"/>
      <c r="V16" s="91"/>
      <c r="W16" s="91"/>
      <c r="X16" s="91"/>
      <c r="Y16" s="91"/>
      <c r="Z16" s="91"/>
      <c r="AA16" s="215"/>
      <c r="AB16" s="91"/>
      <c r="AC16" s="91"/>
    </row>
    <row r="17" spans="1:29" ht="15" customHeight="1" thickBot="1" x14ac:dyDescent="0.3">
      <c r="A17" s="268"/>
      <c r="B17" s="229" t="s">
        <v>7</v>
      </c>
      <c r="C17" s="10">
        <f>C12/E12*100</f>
        <v>10.254577284995259</v>
      </c>
      <c r="D17" s="11">
        <f>D12/E12*100</f>
        <v>89.745422715004736</v>
      </c>
      <c r="E17" s="11">
        <f>SUM(C17:D17)</f>
        <v>100</v>
      </c>
      <c r="F17" s="12"/>
      <c r="G17" s="10">
        <f>G12/I12*100</f>
        <v>7.9416851545693348</v>
      </c>
      <c r="H17" s="11">
        <f>H12/I12*100</f>
        <v>92.058314845430672</v>
      </c>
      <c r="I17" s="11">
        <f>SUM(G17:H17)</f>
        <v>100</v>
      </c>
      <c r="J17" s="71"/>
      <c r="K17" s="56"/>
      <c r="Q17" s="57"/>
      <c r="S17" s="91"/>
      <c r="T17" s="91"/>
      <c r="U17" s="91"/>
      <c r="V17" s="91"/>
      <c r="W17" s="91"/>
      <c r="X17" s="91"/>
      <c r="Y17" s="91"/>
      <c r="Z17" s="91"/>
      <c r="AA17" s="217"/>
      <c r="AB17" s="91"/>
      <c r="AC17" s="91"/>
    </row>
    <row r="18" spans="1:29" ht="15" customHeight="1" thickBot="1" x14ac:dyDescent="0.3">
      <c r="A18" s="269" t="s">
        <v>10</v>
      </c>
      <c r="B18" s="226" t="s">
        <v>29</v>
      </c>
      <c r="C18" s="75">
        <v>1912</v>
      </c>
      <c r="D18" s="27">
        <v>20190</v>
      </c>
      <c r="E18" s="27">
        <f>C18+D18</f>
        <v>22102</v>
      </c>
      <c r="F18" s="28">
        <f>E18/E42*100</f>
        <v>16.321316220886438</v>
      </c>
      <c r="G18" s="75">
        <v>8554</v>
      </c>
      <c r="H18" s="27">
        <v>109694</v>
      </c>
      <c r="I18" s="27">
        <f>G18+H18</f>
        <v>118248</v>
      </c>
      <c r="J18" s="67">
        <f>I18/I42*100</f>
        <v>9.7464961474931506</v>
      </c>
      <c r="K18" s="58"/>
      <c r="L18" s="59"/>
      <c r="M18" s="59"/>
      <c r="N18" s="59"/>
      <c r="O18" s="59"/>
      <c r="P18" s="59"/>
      <c r="Q18" s="60"/>
      <c r="S18" s="91"/>
      <c r="T18" s="91"/>
      <c r="U18" s="91"/>
      <c r="V18" s="91"/>
      <c r="W18" s="91"/>
      <c r="X18" s="91"/>
      <c r="Y18" s="91"/>
      <c r="Z18" s="91"/>
      <c r="AA18" s="217"/>
      <c r="AB18" s="91"/>
      <c r="AC18" s="91"/>
    </row>
    <row r="19" spans="1:29" ht="15" customHeight="1" x14ac:dyDescent="0.25">
      <c r="A19" s="270"/>
      <c r="B19" s="227" t="s">
        <v>26</v>
      </c>
      <c r="C19" s="79">
        <v>1892</v>
      </c>
      <c r="D19" s="5">
        <v>17236</v>
      </c>
      <c r="E19" s="5">
        <f>SUM(C19:D19)</f>
        <v>19128</v>
      </c>
      <c r="F19" s="6">
        <f>E19/E43*100</f>
        <v>14.995766565273291</v>
      </c>
      <c r="G19" s="79">
        <v>8365</v>
      </c>
      <c r="H19" s="5">
        <v>97459</v>
      </c>
      <c r="I19" s="5">
        <f>SUM(G19:H19)</f>
        <v>105824</v>
      </c>
      <c r="J19" s="68">
        <f>I19/I43*100</f>
        <v>9.8691100697115939</v>
      </c>
      <c r="K19" s="56"/>
      <c r="Q19" s="57"/>
      <c r="S19" s="91"/>
      <c r="T19" s="91"/>
      <c r="U19" s="91"/>
      <c r="V19" s="91"/>
      <c r="W19" s="91"/>
      <c r="X19" s="91"/>
      <c r="Y19" s="91"/>
      <c r="Z19" s="91"/>
      <c r="AA19" s="81"/>
      <c r="AB19" s="91"/>
      <c r="AC19" s="91"/>
    </row>
    <row r="20" spans="1:29" ht="15" customHeight="1" x14ac:dyDescent="0.25">
      <c r="A20" s="270"/>
      <c r="B20" s="227">
        <v>2023</v>
      </c>
      <c r="C20" s="79">
        <v>974</v>
      </c>
      <c r="D20" s="5">
        <v>10445</v>
      </c>
      <c r="E20" s="5">
        <f>C20+D20</f>
        <v>11419</v>
      </c>
      <c r="F20" s="6">
        <f>E20/E44*100</f>
        <v>9.3220892451875184</v>
      </c>
      <c r="G20" s="79">
        <v>5465</v>
      </c>
      <c r="H20" s="5">
        <v>61446</v>
      </c>
      <c r="I20" s="5">
        <f>G20+H20</f>
        <v>66911</v>
      </c>
      <c r="J20" s="68">
        <f>I20/I44*100</f>
        <v>6.5512889426743852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70"/>
      <c r="B21" s="227" t="s">
        <v>30</v>
      </c>
      <c r="C21" s="13">
        <f>C18/C19*100</f>
        <v>101.05708245243127</v>
      </c>
      <c r="D21" s="9">
        <f>D18/D19*100</f>
        <v>117.13854722673473</v>
      </c>
      <c r="E21" s="9">
        <f>E18/E19*100</f>
        <v>115.54788791300712</v>
      </c>
      <c r="F21" s="6"/>
      <c r="G21" s="13">
        <f>G18/G19*100</f>
        <v>102.25941422594143</v>
      </c>
      <c r="H21" s="9">
        <f>H18/H19*100</f>
        <v>112.55399706543265</v>
      </c>
      <c r="I21" s="9">
        <f>I18/I19*100</f>
        <v>111.74024795887512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70"/>
      <c r="B22" s="227" t="s">
        <v>31</v>
      </c>
      <c r="C22" s="13">
        <f>C18/C20*100</f>
        <v>196.30390143737168</v>
      </c>
      <c r="D22" s="225">
        <f>D18/D20*100</f>
        <v>193.29822881761609</v>
      </c>
      <c r="E22" s="9">
        <f>E18/E20*100</f>
        <v>193.55460197915755</v>
      </c>
      <c r="F22" s="6"/>
      <c r="G22" s="13">
        <f>G18/G20*100</f>
        <v>156.52333028362307</v>
      </c>
      <c r="H22" s="9">
        <f>H18/H20*100</f>
        <v>178.52097776909807</v>
      </c>
      <c r="I22" s="9">
        <f>I18/I20*100</f>
        <v>176.72430542063339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71"/>
      <c r="B23" s="228" t="s">
        <v>7</v>
      </c>
      <c r="C23" s="14">
        <f>C18/E18*100</f>
        <v>8.6508008325038457</v>
      </c>
      <c r="D23" s="15">
        <f>D18/E18*100</f>
        <v>91.349199167496153</v>
      </c>
      <c r="E23" s="15">
        <f>SUM(C23:D23)</f>
        <v>100</v>
      </c>
      <c r="F23" s="16"/>
      <c r="G23" s="14">
        <f>G18/I18*100</f>
        <v>7.2339489885664037</v>
      </c>
      <c r="H23" s="15">
        <f>H18/I18*100</f>
        <v>92.766051011433589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72" t="s">
        <v>28</v>
      </c>
      <c r="B24" s="226" t="s">
        <v>29</v>
      </c>
      <c r="C24" s="78">
        <v>2</v>
      </c>
      <c r="D24" s="30">
        <v>295</v>
      </c>
      <c r="E24" s="29">
        <f>SUM(C24:D24)</f>
        <v>297</v>
      </c>
      <c r="F24" s="31">
        <f>E24/E42*100</f>
        <v>0.21932091745558197</v>
      </c>
      <c r="G24" s="78">
        <v>8</v>
      </c>
      <c r="H24" s="30">
        <v>1821</v>
      </c>
      <c r="I24" s="30">
        <f>SUM(G24:H24)</f>
        <v>1829</v>
      </c>
      <c r="J24" s="70">
        <f>I24/I42*100</f>
        <v>0.15075385168260752</v>
      </c>
      <c r="K24" s="56"/>
      <c r="M24" s="81" t="str">
        <f>B6</f>
        <v>2025.</v>
      </c>
      <c r="N24" s="81" t="str">
        <f>B7</f>
        <v>2024.</v>
      </c>
      <c r="O24" s="81">
        <f>B8</f>
        <v>2023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72"/>
      <c r="B25" s="227" t="s">
        <v>26</v>
      </c>
      <c r="C25" s="79">
        <v>1</v>
      </c>
      <c r="D25" s="5">
        <v>291</v>
      </c>
      <c r="E25" s="5">
        <f>SUM(C25:D25)</f>
        <v>292</v>
      </c>
      <c r="F25" s="6">
        <f>E25/E43*100</f>
        <v>0.22891906299978049</v>
      </c>
      <c r="G25" s="79">
        <v>5</v>
      </c>
      <c r="H25" s="5">
        <v>1839</v>
      </c>
      <c r="I25" s="5">
        <f>SUM(G25:H25)</f>
        <v>1844</v>
      </c>
      <c r="J25" s="68">
        <f>I25/I43*100</f>
        <v>0.17197080972698234</v>
      </c>
      <c r="K25" s="56"/>
      <c r="L25" s="81" t="s">
        <v>11</v>
      </c>
      <c r="M25" s="81">
        <f>I24</f>
        <v>1829</v>
      </c>
      <c r="N25" s="81">
        <f>I25</f>
        <v>1844</v>
      </c>
      <c r="O25" s="81">
        <f>I26</f>
        <v>1848</v>
      </c>
      <c r="Q25" s="57"/>
      <c r="AA25" s="91"/>
      <c r="AB25" s="91"/>
      <c r="AC25" s="91"/>
    </row>
    <row r="26" spans="1:29" ht="15" customHeight="1" x14ac:dyDescent="0.25">
      <c r="A26" s="272"/>
      <c r="B26" s="227">
        <v>2023</v>
      </c>
      <c r="C26" s="79">
        <v>2</v>
      </c>
      <c r="D26" s="5">
        <v>293</v>
      </c>
      <c r="E26" s="5">
        <f>SUM(C26:D26)</f>
        <v>295</v>
      </c>
      <c r="F26" s="6">
        <f>E26/E44*100</f>
        <v>0.24082812219374011</v>
      </c>
      <c r="G26" s="79">
        <v>20</v>
      </c>
      <c r="H26" s="5">
        <v>1828</v>
      </c>
      <c r="I26" s="4">
        <f>SUM(G26:H26)</f>
        <v>1848</v>
      </c>
      <c r="J26" s="68">
        <f>I26/I44*100</f>
        <v>0.18093858956019587</v>
      </c>
      <c r="K26" s="56"/>
      <c r="L26" s="81" t="str">
        <f>A18</f>
        <v>OSTALI UGOSTITELJSKI OBJEKTI ZA SMJEŠTAJ</v>
      </c>
      <c r="M26" s="93">
        <f>I18</f>
        <v>118248</v>
      </c>
      <c r="N26" s="93">
        <f>I19</f>
        <v>105824</v>
      </c>
      <c r="O26" s="93">
        <f>I20</f>
        <v>66911</v>
      </c>
      <c r="Q26" s="57"/>
      <c r="AA26" s="91"/>
      <c r="AB26" s="91"/>
      <c r="AC26" s="91"/>
    </row>
    <row r="27" spans="1:29" ht="15" customHeight="1" x14ac:dyDescent="0.25">
      <c r="A27" s="272"/>
      <c r="B27" s="227" t="s">
        <v>30</v>
      </c>
      <c r="C27" s="13">
        <f>C24/C25*100</f>
        <v>200</v>
      </c>
      <c r="D27" s="9">
        <f>D24/D25*100</f>
        <v>101.37457044673539</v>
      </c>
      <c r="E27" s="9">
        <f>E24/E25*100</f>
        <v>101.71232876712328</v>
      </c>
      <c r="F27" s="6"/>
      <c r="G27" s="13">
        <f>G24/G25*100</f>
        <v>160</v>
      </c>
      <c r="H27" s="9">
        <f>H24/H25*100</f>
        <v>99.021207177814034</v>
      </c>
      <c r="I27" s="5">
        <f>I24/I25*100</f>
        <v>99.186550976138832</v>
      </c>
      <c r="J27" s="68"/>
      <c r="K27" s="56"/>
      <c r="L27" s="81" t="s">
        <v>9</v>
      </c>
      <c r="M27" s="93">
        <f>I12</f>
        <v>445787</v>
      </c>
      <c r="N27" s="93">
        <f>I13</f>
        <v>446917</v>
      </c>
      <c r="O27" s="93">
        <f>I14</f>
        <v>458862</v>
      </c>
      <c r="Q27" s="57"/>
      <c r="T27" s="81"/>
      <c r="U27" s="81"/>
      <c r="W27" s="81"/>
      <c r="X27" s="81"/>
      <c r="Z27" s="81"/>
      <c r="AA27" s="81"/>
      <c r="AB27" s="91"/>
      <c r="AC27" s="91"/>
    </row>
    <row r="28" spans="1:29" ht="15" customHeight="1" x14ac:dyDescent="0.25">
      <c r="A28" s="272"/>
      <c r="B28" s="227" t="s">
        <v>31</v>
      </c>
      <c r="C28" s="13">
        <f>C24/C26*100</f>
        <v>100</v>
      </c>
      <c r="D28" s="9">
        <f>D24/D26*100</f>
        <v>100.6825938566553</v>
      </c>
      <c r="E28" s="9">
        <f>E24/E26*100</f>
        <v>100.67796610169491</v>
      </c>
      <c r="F28" s="6"/>
      <c r="G28" s="13">
        <f>G24/G26*100</f>
        <v>40</v>
      </c>
      <c r="H28" s="9">
        <f>H24/H26*100</f>
        <v>99.61706783369803</v>
      </c>
      <c r="I28" s="9">
        <f>I24/I26*100</f>
        <v>98.971861471861473</v>
      </c>
      <c r="J28" s="68"/>
      <c r="K28" s="56"/>
      <c r="L28" s="81" t="s">
        <v>8</v>
      </c>
      <c r="M28" s="93">
        <f>I6</f>
        <v>122787</v>
      </c>
      <c r="N28" s="93">
        <f>I7</f>
        <v>116466</v>
      </c>
      <c r="O28" s="93">
        <f>I8</f>
        <v>125175</v>
      </c>
      <c r="Q28" s="57"/>
      <c r="S28" s="81"/>
      <c r="T28" s="93"/>
      <c r="U28" s="93"/>
      <c r="V28" s="81"/>
      <c r="W28" s="93"/>
      <c r="X28" s="93"/>
      <c r="Y28" s="81"/>
      <c r="Z28" s="93"/>
      <c r="AA28" s="93"/>
      <c r="AB28" s="91"/>
      <c r="AC28" s="91"/>
    </row>
    <row r="29" spans="1:29" ht="15" customHeight="1" thickBot="1" x14ac:dyDescent="0.3">
      <c r="A29" s="272"/>
      <c r="B29" s="229" t="s">
        <v>7</v>
      </c>
      <c r="C29" s="10">
        <f>C24/E24*100</f>
        <v>0.67340067340067333</v>
      </c>
      <c r="D29" s="11">
        <f>D24/E24*100</f>
        <v>99.326599326599336</v>
      </c>
      <c r="E29" s="11">
        <f>SUM(C29:D29)</f>
        <v>100.00000000000001</v>
      </c>
      <c r="F29" s="12"/>
      <c r="G29" s="10">
        <f>G24/I24*100</f>
        <v>0.4373974849644614</v>
      </c>
      <c r="H29" s="11">
        <f>H24/I24*100</f>
        <v>99.562602515035536</v>
      </c>
      <c r="I29" s="11">
        <f>SUM(G29:H29)</f>
        <v>100</v>
      </c>
      <c r="J29" s="71"/>
      <c r="K29" s="56"/>
      <c r="Q29" s="57"/>
      <c r="S29" s="81"/>
      <c r="T29" s="93"/>
      <c r="U29" s="93"/>
      <c r="V29" s="81"/>
      <c r="W29" s="93"/>
      <c r="X29" s="93"/>
      <c r="Y29" s="81"/>
      <c r="Z29" s="93"/>
      <c r="AA29" s="93"/>
      <c r="AB29" s="91"/>
      <c r="AC29" s="91"/>
    </row>
    <row r="30" spans="1:29" ht="15" customHeight="1" x14ac:dyDescent="0.25">
      <c r="A30" s="249" t="s">
        <v>12</v>
      </c>
      <c r="B30" s="230" t="s">
        <v>29</v>
      </c>
      <c r="C30" s="75">
        <f t="shared" ref="C30:J32" si="0">C6+C12+C18+C24</f>
        <v>13080</v>
      </c>
      <c r="D30" s="27">
        <f t="shared" si="0"/>
        <v>108129</v>
      </c>
      <c r="E30" s="27">
        <f t="shared" si="0"/>
        <v>121209</v>
      </c>
      <c r="F30" s="28">
        <f t="shared" si="0"/>
        <v>89.50730331270583</v>
      </c>
      <c r="G30" s="75">
        <f t="shared" si="0"/>
        <v>54033</v>
      </c>
      <c r="H30" s="27">
        <f t="shared" si="0"/>
        <v>634618</v>
      </c>
      <c r="I30" s="27">
        <f>I6+I12+I18+I24</f>
        <v>688651</v>
      </c>
      <c r="J30" s="67">
        <f t="shared" si="0"/>
        <v>56.761503944821953</v>
      </c>
      <c r="K30" s="56"/>
      <c r="Q30" s="57"/>
      <c r="S30" s="81"/>
      <c r="T30" s="93"/>
      <c r="U30" s="93"/>
      <c r="V30" s="81"/>
      <c r="W30" s="93"/>
      <c r="X30" s="93"/>
      <c r="Y30" s="81"/>
      <c r="Z30" s="93"/>
      <c r="AA30" s="93"/>
      <c r="AB30" s="91"/>
      <c r="AC30" s="91"/>
    </row>
    <row r="31" spans="1:29" ht="15" customHeight="1" x14ac:dyDescent="0.25">
      <c r="A31" s="250"/>
      <c r="B31" s="231" t="s">
        <v>26</v>
      </c>
      <c r="C31" s="77">
        <f t="shared" si="0"/>
        <v>12573</v>
      </c>
      <c r="D31" s="42">
        <f t="shared" si="0"/>
        <v>102741</v>
      </c>
      <c r="E31" s="42">
        <f t="shared" si="0"/>
        <v>115314</v>
      </c>
      <c r="F31" s="43">
        <f t="shared" si="0"/>
        <v>90.402646680673584</v>
      </c>
      <c r="G31" s="77">
        <f t="shared" si="0"/>
        <v>50173</v>
      </c>
      <c r="H31" s="42">
        <f t="shared" si="0"/>
        <v>620878</v>
      </c>
      <c r="I31" s="42">
        <f t="shared" si="0"/>
        <v>671051</v>
      </c>
      <c r="J31" s="72">
        <f t="shared" si="0"/>
        <v>62.581986897018027</v>
      </c>
      <c r="K31" s="64"/>
      <c r="L31" s="65"/>
      <c r="M31" s="65"/>
      <c r="N31" s="65"/>
      <c r="O31" s="65"/>
      <c r="P31" s="65"/>
      <c r="Q31" s="66"/>
      <c r="AA31" s="91"/>
      <c r="AB31" s="91"/>
      <c r="AC31" s="91"/>
    </row>
    <row r="32" spans="1:29" ht="15" customHeight="1" x14ac:dyDescent="0.25">
      <c r="A32" s="250"/>
      <c r="B32" s="231">
        <v>2023</v>
      </c>
      <c r="C32" s="77">
        <f t="shared" si="0"/>
        <v>10306</v>
      </c>
      <c r="D32" s="42">
        <f t="shared" si="0"/>
        <v>99725</v>
      </c>
      <c r="E32" s="42">
        <f t="shared" si="0"/>
        <v>110031</v>
      </c>
      <c r="F32" s="43">
        <f t="shared" si="0"/>
        <v>89.82562411220141</v>
      </c>
      <c r="G32" s="77">
        <f t="shared" si="0"/>
        <v>45602</v>
      </c>
      <c r="H32" s="42">
        <f t="shared" si="0"/>
        <v>607194</v>
      </c>
      <c r="I32" s="42">
        <f t="shared" si="0"/>
        <v>652796</v>
      </c>
      <c r="J32" s="72">
        <f t="shared" si="0"/>
        <v>63.915577657217327</v>
      </c>
      <c r="K32" s="64"/>
      <c r="L32" s="65"/>
      <c r="M32" s="65"/>
      <c r="N32" s="65"/>
      <c r="O32" s="65"/>
      <c r="P32" s="65"/>
      <c r="Q32" s="66"/>
      <c r="AA32" s="91"/>
      <c r="AB32" s="91"/>
      <c r="AC32" s="91"/>
    </row>
    <row r="33" spans="1:23" ht="15" customHeight="1" thickBot="1" x14ac:dyDescent="0.3">
      <c r="A33" s="250"/>
      <c r="B33" s="231" t="s">
        <v>30</v>
      </c>
      <c r="C33" s="45">
        <f>C30/C31*100</f>
        <v>104.0324504891434</v>
      </c>
      <c r="D33" s="44">
        <f>D30/D31*100</f>
        <v>105.24425497123835</v>
      </c>
      <c r="E33" s="44">
        <f>E30/E31*100</f>
        <v>105.11212862271711</v>
      </c>
      <c r="F33" s="43"/>
      <c r="G33" s="45">
        <f>G30/G31*100</f>
        <v>107.6933809020788</v>
      </c>
      <c r="H33" s="44">
        <f>H30/H31*100</f>
        <v>102.21299514558415</v>
      </c>
      <c r="I33" s="44">
        <f>I30/I31*100</f>
        <v>102.62275147492514</v>
      </c>
      <c r="J33" s="72"/>
      <c r="K33" s="61"/>
      <c r="L33" s="62"/>
      <c r="M33" s="62"/>
      <c r="N33" s="62"/>
      <c r="O33" s="62"/>
      <c r="P33" s="62"/>
      <c r="Q33" s="63"/>
    </row>
    <row r="34" spans="1:23" ht="15" customHeight="1" x14ac:dyDescent="0.25">
      <c r="A34" s="250"/>
      <c r="B34" s="231" t="s">
        <v>31</v>
      </c>
      <c r="C34" s="45">
        <f>C30/C32*100</f>
        <v>126.91635940228994</v>
      </c>
      <c r="D34" s="44">
        <f>D30/D32*100</f>
        <v>108.4271747305089</v>
      </c>
      <c r="E34" s="44">
        <f>E30/E32*100</f>
        <v>110.15895520353357</v>
      </c>
      <c r="F34" s="43"/>
      <c r="G34" s="45">
        <f>G30/G32*100</f>
        <v>118.48822420069295</v>
      </c>
      <c r="H34" s="44">
        <f>H30/H32*100</f>
        <v>104.51651366778987</v>
      </c>
      <c r="I34" s="44">
        <f>I30/I32*100</f>
        <v>105.49252752774221</v>
      </c>
      <c r="J34" s="43"/>
      <c r="K34" s="239" t="s">
        <v>20</v>
      </c>
      <c r="L34" s="240"/>
      <c r="M34" s="240"/>
      <c r="N34" s="240"/>
      <c r="O34" s="240"/>
      <c r="P34" s="240"/>
      <c r="Q34" s="241"/>
    </row>
    <row r="35" spans="1:23" ht="15" customHeight="1" thickBot="1" x14ac:dyDescent="0.3">
      <c r="A35" s="251"/>
      <c r="B35" s="232" t="s">
        <v>7</v>
      </c>
      <c r="C35" s="50">
        <f>C30/E30*100</f>
        <v>10.791277875405292</v>
      </c>
      <c r="D35" s="48">
        <f>D30/E30*100</f>
        <v>89.208722124594715</v>
      </c>
      <c r="E35" s="48">
        <f>SUM(C35:D35)</f>
        <v>100</v>
      </c>
      <c r="F35" s="49"/>
      <c r="G35" s="50">
        <f>G30/I30*100</f>
        <v>7.8462094733036034</v>
      </c>
      <c r="H35" s="48">
        <f>H30/I30*100</f>
        <v>92.153790526696397</v>
      </c>
      <c r="I35" s="48">
        <f>SUM(G35:H35)</f>
        <v>100</v>
      </c>
      <c r="J35" s="49"/>
      <c r="K35" s="242"/>
      <c r="L35" s="243"/>
      <c r="M35" s="243"/>
      <c r="N35" s="243"/>
      <c r="O35" s="243"/>
      <c r="P35" s="243"/>
      <c r="Q35" s="244"/>
    </row>
    <row r="36" spans="1:23" ht="15" customHeight="1" x14ac:dyDescent="0.25">
      <c r="A36" s="252" t="s">
        <v>13</v>
      </c>
      <c r="B36" s="226" t="s">
        <v>29</v>
      </c>
      <c r="C36" s="75">
        <v>3934</v>
      </c>
      <c r="D36" s="27">
        <v>10275</v>
      </c>
      <c r="E36" s="27">
        <f>SUM(C36:D36)</f>
        <v>14209</v>
      </c>
      <c r="F36" s="28">
        <f>E36/E42*100</f>
        <v>10.492696687294156</v>
      </c>
      <c r="G36" s="75">
        <v>183382</v>
      </c>
      <c r="H36" s="27">
        <v>341203</v>
      </c>
      <c r="I36" s="27">
        <f>G36+H36</f>
        <v>524585</v>
      </c>
      <c r="J36" s="28">
        <f>I36/I42*100</f>
        <v>43.238496055178054</v>
      </c>
      <c r="K36" s="56"/>
      <c r="Q36" s="57"/>
    </row>
    <row r="37" spans="1:23" ht="15" customHeight="1" x14ac:dyDescent="0.25">
      <c r="A37" s="253"/>
      <c r="B37" s="227" t="s">
        <v>26</v>
      </c>
      <c r="C37" s="76">
        <v>3487</v>
      </c>
      <c r="D37" s="22">
        <v>8755</v>
      </c>
      <c r="E37" s="158">
        <f>SUM(C37:D37)</f>
        <v>12242</v>
      </c>
      <c r="F37" s="23">
        <f>E37/E43*100</f>
        <v>9.5973533193264142</v>
      </c>
      <c r="G37" s="79">
        <v>154936</v>
      </c>
      <c r="H37" s="5">
        <v>246288</v>
      </c>
      <c r="I37" s="22">
        <f>G37+H37</f>
        <v>401224</v>
      </c>
      <c r="J37" s="23">
        <f>I37/I43*100</f>
        <v>37.41801310298198</v>
      </c>
      <c r="K37" s="56"/>
      <c r="L37" s="81" t="s">
        <v>8</v>
      </c>
      <c r="M37" s="82">
        <f>J6</f>
        <v>10.120619566184979</v>
      </c>
      <c r="Q37" s="57"/>
    </row>
    <row r="38" spans="1:23" ht="15" customHeight="1" x14ac:dyDescent="0.25">
      <c r="A38" s="253"/>
      <c r="B38" s="227">
        <v>2023</v>
      </c>
      <c r="C38" s="76">
        <v>3645</v>
      </c>
      <c r="D38" s="22">
        <v>8818</v>
      </c>
      <c r="E38" s="22">
        <f>SUM(C38:D38)</f>
        <v>12463</v>
      </c>
      <c r="F38" s="23">
        <f>E38/E44*100</f>
        <v>10.174375887798586</v>
      </c>
      <c r="G38" s="76">
        <v>148203</v>
      </c>
      <c r="H38" s="22">
        <v>220342</v>
      </c>
      <c r="I38" s="22">
        <f>G38+H38</f>
        <v>368545</v>
      </c>
      <c r="J38" s="23">
        <f>I38/I44*100</f>
        <v>36.084422342782673</v>
      </c>
      <c r="K38" s="56"/>
      <c r="L38" s="81" t="s">
        <v>9</v>
      </c>
      <c r="M38" s="82">
        <f>J12</f>
        <v>36.743634379461213</v>
      </c>
      <c r="Q38" s="57"/>
    </row>
    <row r="39" spans="1:23" ht="15" customHeight="1" x14ac:dyDescent="0.25">
      <c r="A39" s="253"/>
      <c r="B39" s="227" t="s">
        <v>30</v>
      </c>
      <c r="C39" s="25">
        <f>C36/C37*100</f>
        <v>112.81904215658159</v>
      </c>
      <c r="D39" s="24">
        <f>D36/D37*100</f>
        <v>117.36150770988007</v>
      </c>
      <c r="E39" s="219">
        <f>E36/E37*100</f>
        <v>116.06763600718837</v>
      </c>
      <c r="F39" s="23"/>
      <c r="G39" s="25">
        <f>G36/G37*100</f>
        <v>118.35983890122372</v>
      </c>
      <c r="H39" s="24">
        <f>H36/H37*100</f>
        <v>138.53821542259467</v>
      </c>
      <c r="I39" s="24">
        <f>I36/I37*100</f>
        <v>130.74616672980679</v>
      </c>
      <c r="J39" s="23"/>
      <c r="K39" s="56"/>
      <c r="L39" s="81" t="s">
        <v>10</v>
      </c>
      <c r="M39" s="82">
        <f>J18</f>
        <v>9.7464961474931506</v>
      </c>
      <c r="Q39" s="57"/>
    </row>
    <row r="40" spans="1:23" ht="15" customHeight="1" x14ac:dyDescent="0.25">
      <c r="A40" s="253"/>
      <c r="B40" s="227" t="s">
        <v>31</v>
      </c>
      <c r="C40" s="25">
        <f>C36/C38*100</f>
        <v>107.92866941015089</v>
      </c>
      <c r="D40" s="219">
        <f>D36/D38*100</f>
        <v>116.52302109321842</v>
      </c>
      <c r="E40" s="24">
        <f>E36/E38*100</f>
        <v>114.00946802535505</v>
      </c>
      <c r="F40" s="23"/>
      <c r="G40" s="25">
        <f>G36/G38*100</f>
        <v>123.73703636228686</v>
      </c>
      <c r="H40" s="24">
        <f>H36/H38*100</f>
        <v>154.85154895571429</v>
      </c>
      <c r="I40" s="24">
        <f>I36/I38*100</f>
        <v>142.33947007828081</v>
      </c>
      <c r="J40" s="23"/>
      <c r="K40" s="56"/>
      <c r="L40" s="81" t="s">
        <v>11</v>
      </c>
      <c r="M40" s="82">
        <f>J24</f>
        <v>0.15075385168260752</v>
      </c>
      <c r="Q40" s="57"/>
    </row>
    <row r="41" spans="1:23" ht="15" customHeight="1" thickBot="1" x14ac:dyDescent="0.3">
      <c r="A41" s="254"/>
      <c r="B41" s="233" t="s">
        <v>7</v>
      </c>
      <c r="C41" s="47">
        <f>C36/E36*100</f>
        <v>27.686677457949187</v>
      </c>
      <c r="D41" s="46">
        <f>D36/E36*100</f>
        <v>72.313322542050813</v>
      </c>
      <c r="E41" s="46">
        <f>SUM(C41:D41)</f>
        <v>100</v>
      </c>
      <c r="F41" s="26"/>
      <c r="G41" s="47">
        <f>G36/I36*100</f>
        <v>34.95753786326334</v>
      </c>
      <c r="H41" s="46">
        <f>H36/I36*100</f>
        <v>65.04246213673666</v>
      </c>
      <c r="I41" s="46">
        <f>SUM(G41:H41)</f>
        <v>100</v>
      </c>
      <c r="J41" s="26"/>
      <c r="K41" s="56"/>
      <c r="L41" s="81" t="s">
        <v>21</v>
      </c>
      <c r="M41" s="82">
        <f>J36</f>
        <v>43.238496055178054</v>
      </c>
      <c r="Q41" s="57"/>
    </row>
    <row r="42" spans="1:23" ht="15" customHeight="1" x14ac:dyDescent="0.25">
      <c r="A42" s="245" t="s">
        <v>18</v>
      </c>
      <c r="B42" s="234" t="s">
        <v>29</v>
      </c>
      <c r="C42" s="73">
        <f t="shared" ref="C42:D44" si="1">C30+C36</f>
        <v>17014</v>
      </c>
      <c r="D42" s="51">
        <f t="shared" si="1"/>
        <v>118404</v>
      </c>
      <c r="E42" s="51">
        <f>SUM(C42:D42)</f>
        <v>135418</v>
      </c>
      <c r="F42" s="52">
        <f>F6+F12+F18+F24+F36</f>
        <v>99.999999999999986</v>
      </c>
      <c r="G42" s="73">
        <f>G30+G36</f>
        <v>237415</v>
      </c>
      <c r="H42" s="51">
        <f t="shared" ref="G42:H44" si="2">H30+H36</f>
        <v>975821</v>
      </c>
      <c r="I42" s="51">
        <f>SUM(G42:H42)</f>
        <v>1213236</v>
      </c>
      <c r="J42" s="52">
        <f>J6+J12+J18+J24+J36</f>
        <v>100</v>
      </c>
      <c r="K42" s="56"/>
      <c r="Q42" s="57"/>
      <c r="T42" s="81"/>
      <c r="U42" s="81"/>
      <c r="V42" s="81"/>
      <c r="W42" s="81"/>
    </row>
    <row r="43" spans="1:23" ht="15" customHeight="1" x14ac:dyDescent="0.25">
      <c r="A43" s="245"/>
      <c r="B43" s="235" t="s">
        <v>26</v>
      </c>
      <c r="C43" s="74">
        <f t="shared" si="1"/>
        <v>16060</v>
      </c>
      <c r="D43" s="32">
        <f t="shared" si="1"/>
        <v>111496</v>
      </c>
      <c r="E43" s="32">
        <f>SUM(C43:D43)</f>
        <v>127556</v>
      </c>
      <c r="F43" s="33">
        <f>F31+F37</f>
        <v>100</v>
      </c>
      <c r="G43" s="74">
        <f t="shared" si="2"/>
        <v>205109</v>
      </c>
      <c r="H43" s="32">
        <f t="shared" si="2"/>
        <v>867166</v>
      </c>
      <c r="I43" s="32">
        <f>SUM(G43:H43)</f>
        <v>1072275</v>
      </c>
      <c r="J43" s="33">
        <f>J7+J13+J19+J25+J37</f>
        <v>100</v>
      </c>
      <c r="K43" s="56"/>
      <c r="Q43" s="57"/>
      <c r="S43" s="81"/>
      <c r="T43" s="92"/>
      <c r="U43" s="92"/>
      <c r="V43" s="93"/>
      <c r="W43" s="93"/>
    </row>
    <row r="44" spans="1:23" ht="15" customHeight="1" x14ac:dyDescent="0.25">
      <c r="A44" s="245"/>
      <c r="B44" s="235">
        <v>2023</v>
      </c>
      <c r="C44" s="74">
        <f t="shared" si="1"/>
        <v>13951</v>
      </c>
      <c r="D44" s="32">
        <f t="shared" si="1"/>
        <v>108543</v>
      </c>
      <c r="E44" s="32">
        <f>SUM(C44:D44)</f>
        <v>122494</v>
      </c>
      <c r="F44" s="33">
        <f>F32+F38</f>
        <v>100</v>
      </c>
      <c r="G44" s="74">
        <f t="shared" si="2"/>
        <v>193805</v>
      </c>
      <c r="H44" s="32">
        <f t="shared" si="2"/>
        <v>827536</v>
      </c>
      <c r="I44" s="237">
        <f>SUM(G44:H44)</f>
        <v>1021341</v>
      </c>
      <c r="J44" s="33">
        <f>J32+J38</f>
        <v>100</v>
      </c>
      <c r="K44" s="56"/>
      <c r="Q44" s="57"/>
      <c r="S44" s="81"/>
      <c r="T44" s="93"/>
      <c r="U44" s="93"/>
      <c r="V44" s="93"/>
      <c r="W44" s="93"/>
    </row>
    <row r="45" spans="1:23" ht="15" customHeight="1" x14ac:dyDescent="0.25">
      <c r="A45" s="245"/>
      <c r="B45" s="235" t="s">
        <v>30</v>
      </c>
      <c r="C45" s="35">
        <f>C42/C43*100</f>
        <v>105.94022415940225</v>
      </c>
      <c r="D45" s="34">
        <f>D42/D43*100</f>
        <v>106.19573796369377</v>
      </c>
      <c r="E45" s="34">
        <f>E42/E43*100</f>
        <v>106.1635673743297</v>
      </c>
      <c r="F45" s="33"/>
      <c r="G45" s="35">
        <f>G42/G43*100</f>
        <v>115.75064965457391</v>
      </c>
      <c r="H45" s="34">
        <f>H42/H43*100</f>
        <v>112.5298962367067</v>
      </c>
      <c r="I45" s="34">
        <f>I42/I43*100</f>
        <v>113.14597468000281</v>
      </c>
      <c r="J45" s="33"/>
      <c r="K45" s="56"/>
      <c r="Q45" s="57"/>
      <c r="S45" s="81"/>
      <c r="T45" s="93"/>
      <c r="U45" s="93"/>
      <c r="V45" s="93"/>
      <c r="W45" s="93"/>
    </row>
    <row r="46" spans="1:23" ht="15" customHeight="1" x14ac:dyDescent="0.25">
      <c r="A46" s="245"/>
      <c r="B46" s="235" t="s">
        <v>31</v>
      </c>
      <c r="C46" s="35">
        <f>C42/C44*100</f>
        <v>121.95541538240985</v>
      </c>
      <c r="D46" s="34">
        <f>D42/D44*100</f>
        <v>109.08487880379205</v>
      </c>
      <c r="E46" s="34">
        <f>E42/E44*100</f>
        <v>110.55072085163356</v>
      </c>
      <c r="F46" s="33"/>
      <c r="G46" s="35">
        <f>G42/G44*100</f>
        <v>122.5019994324192</v>
      </c>
      <c r="H46" s="34">
        <f>H42/H44*100</f>
        <v>117.91885791071326</v>
      </c>
      <c r="I46" s="34">
        <f>I42/I44*100</f>
        <v>118.78853389808106</v>
      </c>
      <c r="J46" s="33"/>
      <c r="K46" s="56"/>
      <c r="Q46" s="57"/>
      <c r="S46" s="81"/>
      <c r="T46" s="93"/>
      <c r="U46" s="93"/>
    </row>
    <row r="47" spans="1:23" ht="15" customHeight="1" thickBot="1" x14ac:dyDescent="0.3">
      <c r="A47" s="246"/>
      <c r="B47" s="236" t="s">
        <v>7</v>
      </c>
      <c r="C47" s="38">
        <f>C42/E42*100</f>
        <v>12.564060907707987</v>
      </c>
      <c r="D47" s="36">
        <f>D42/E42*100</f>
        <v>87.435939092292017</v>
      </c>
      <c r="E47" s="36">
        <f>SUM(C47:D47)</f>
        <v>100</v>
      </c>
      <c r="F47" s="37"/>
      <c r="G47" s="38">
        <f>G42/I42*100</f>
        <v>19.568740129702714</v>
      </c>
      <c r="H47" s="36">
        <f>H42/I42*100</f>
        <v>80.431259870297282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  <c r="T47" s="81"/>
      <c r="U47" s="81"/>
      <c r="V47" s="81"/>
    </row>
    <row r="48" spans="1:23" ht="15" customHeight="1" x14ac:dyDescent="0.25">
      <c r="A48" s="83"/>
      <c r="B48" s="84"/>
      <c r="C48" s="84"/>
      <c r="D48" s="84"/>
      <c r="E48" s="84"/>
      <c r="F48" s="84"/>
      <c r="G48" s="84"/>
      <c r="H48" s="84"/>
      <c r="S48" s="81"/>
      <c r="T48" s="93"/>
      <c r="U48" s="93"/>
      <c r="V48" s="93"/>
    </row>
    <row r="49" spans="1:22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S49" s="81"/>
      <c r="T49" s="93"/>
      <c r="U49" s="93"/>
      <c r="V49" s="93"/>
    </row>
    <row r="50" spans="1:22" x14ac:dyDescent="0.25">
      <c r="A50" s="86"/>
      <c r="B50" s="86"/>
      <c r="C50" s="86"/>
      <c r="D50" s="86"/>
      <c r="E50" s="86"/>
      <c r="F50" s="86"/>
      <c r="G50" s="86"/>
      <c r="H50" s="86"/>
      <c r="I50" s="86"/>
      <c r="K50" s="81"/>
      <c r="L50" s="93"/>
      <c r="M50" s="93"/>
      <c r="N50" s="93"/>
    </row>
    <row r="51" spans="1:22" x14ac:dyDescent="0.25">
      <c r="A51" s="86"/>
      <c r="B51" s="86"/>
      <c r="C51" s="86"/>
      <c r="D51" s="86"/>
      <c r="E51" s="86"/>
      <c r="F51" s="86"/>
      <c r="G51" s="86"/>
      <c r="H51" s="86"/>
      <c r="I51" s="86"/>
      <c r="K51" s="81"/>
      <c r="L51" s="93"/>
      <c r="M51" s="93"/>
      <c r="N51" s="93"/>
    </row>
    <row r="52" spans="1:22" x14ac:dyDescent="0.25">
      <c r="A52" s="86"/>
      <c r="B52" s="86"/>
      <c r="C52" s="86"/>
      <c r="D52" s="86"/>
      <c r="E52" s="86"/>
      <c r="F52" s="86"/>
      <c r="G52" s="86"/>
      <c r="H52" s="86"/>
      <c r="I52" s="86"/>
    </row>
    <row r="53" spans="1:22" x14ac:dyDescent="0.25">
      <c r="A53" s="86"/>
      <c r="B53" s="86"/>
      <c r="C53" s="86"/>
      <c r="D53" s="86"/>
      <c r="E53" s="86"/>
      <c r="F53" s="86"/>
      <c r="G53" s="86"/>
      <c r="H53" s="86"/>
      <c r="I53" s="86"/>
    </row>
    <row r="54" spans="1:22" x14ac:dyDescent="0.25">
      <c r="A54" s="86"/>
      <c r="B54" s="86"/>
      <c r="C54" s="86"/>
      <c r="D54" s="86"/>
      <c r="E54" s="86"/>
      <c r="F54" s="86"/>
      <c r="G54" s="86"/>
      <c r="H54" s="86"/>
      <c r="I54" s="86"/>
    </row>
    <row r="55" spans="1:22" x14ac:dyDescent="0.25">
      <c r="A55" s="86"/>
      <c r="B55" s="86"/>
      <c r="C55" s="86"/>
      <c r="D55" s="86"/>
      <c r="E55" s="86"/>
      <c r="F55" s="86"/>
      <c r="G55" s="86"/>
      <c r="H55" s="86"/>
      <c r="I55" s="86"/>
    </row>
    <row r="56" spans="1:22" ht="15" customHeight="1" x14ac:dyDescent="0.25">
      <c r="A56" s="86"/>
      <c r="B56" s="86"/>
      <c r="C56" s="86"/>
      <c r="D56" s="86"/>
      <c r="E56" s="86"/>
      <c r="F56" s="86"/>
      <c r="G56" s="86"/>
      <c r="H56" s="86"/>
      <c r="I56" s="86"/>
    </row>
    <row r="57" spans="1:22" ht="15" customHeight="1" x14ac:dyDescent="0.25">
      <c r="A57" s="86"/>
      <c r="B57" s="86"/>
      <c r="C57" s="86"/>
      <c r="D57" s="86"/>
      <c r="E57" s="86"/>
      <c r="F57" s="86"/>
      <c r="G57" s="86"/>
      <c r="H57" s="86"/>
      <c r="I57" s="86"/>
    </row>
    <row r="58" spans="1:22" ht="15" customHeight="1" x14ac:dyDescent="0.25">
      <c r="A58" s="86"/>
      <c r="B58" s="86"/>
      <c r="C58" s="86"/>
      <c r="D58" s="86"/>
      <c r="E58" s="86"/>
      <c r="F58" s="86"/>
      <c r="G58" s="86"/>
      <c r="H58" s="86"/>
      <c r="I58" s="86"/>
    </row>
    <row r="59" spans="1:22" ht="15" customHeight="1" x14ac:dyDescent="0.25">
      <c r="A59" s="86"/>
      <c r="B59" s="86"/>
      <c r="C59" s="86"/>
      <c r="D59" s="86"/>
      <c r="E59" s="86"/>
      <c r="F59" s="86"/>
      <c r="G59" s="86"/>
      <c r="H59" s="86"/>
      <c r="I59" s="86"/>
    </row>
    <row r="60" spans="1:22" ht="15" customHeight="1" x14ac:dyDescent="0.25">
      <c r="A60" s="86"/>
      <c r="B60" s="86"/>
      <c r="C60" s="86"/>
      <c r="D60" s="86"/>
      <c r="E60" s="86"/>
      <c r="F60" s="86"/>
      <c r="G60" s="86"/>
      <c r="H60" s="86"/>
      <c r="I60" s="86"/>
    </row>
    <row r="61" spans="1:22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22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22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22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1:Q3"/>
    <mergeCell ref="A30:A35"/>
    <mergeCell ref="A36:A41"/>
    <mergeCell ref="K4:Q4"/>
    <mergeCell ref="A4:B5"/>
    <mergeCell ref="C4:F4"/>
    <mergeCell ref="G4:J4"/>
    <mergeCell ref="A6:A11"/>
    <mergeCell ref="A12:A17"/>
    <mergeCell ref="A18:A23"/>
    <mergeCell ref="A24:A29"/>
    <mergeCell ref="K34:Q35"/>
    <mergeCell ref="A42:A47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7"/>
  <sheetViews>
    <sheetView tabSelected="1" zoomScale="90" zoomScaleNormal="90" zoomScaleSheetLayoutView="80" zoomScalePageLayoutView="60" workbookViewId="0">
      <selection activeCell="Y12" sqref="Y12"/>
    </sheetView>
  </sheetViews>
  <sheetFormatPr defaultRowHeight="15" x14ac:dyDescent="0.25"/>
  <cols>
    <col min="1" max="1" width="16.28515625" customWidth="1"/>
    <col min="2" max="2" width="8.5703125" bestFit="1" customWidth="1"/>
    <col min="3" max="3" width="8.42578125" bestFit="1" customWidth="1"/>
    <col min="4" max="4" width="8.7109375" customWidth="1"/>
    <col min="5" max="5" width="8.5703125" bestFit="1" customWidth="1"/>
    <col min="6" max="6" width="8.42578125" bestFit="1" customWidth="1"/>
    <col min="7" max="7" width="8.7109375" customWidth="1"/>
    <col min="8" max="8" width="8.5703125" bestFit="1" customWidth="1"/>
    <col min="9" max="9" width="8.42578125" bestFit="1" customWidth="1"/>
    <col min="10" max="10" width="8" customWidth="1"/>
    <col min="11" max="11" width="8.85546875" customWidth="1"/>
    <col min="12" max="12" width="9.7109375" customWidth="1"/>
    <col min="13" max="13" width="10.42578125" customWidth="1"/>
    <col min="14" max="14" width="8.140625" bestFit="1" customWidth="1"/>
    <col min="15" max="15" width="7.5703125" bestFit="1" customWidth="1"/>
    <col min="16" max="16" width="8.140625" bestFit="1" customWidth="1"/>
    <col min="17" max="17" width="9.5703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3" t="s">
        <v>33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2" t="s">
        <v>22</v>
      </c>
      <c r="B4" s="275" t="s">
        <v>29</v>
      </c>
      <c r="C4" s="275"/>
      <c r="D4" s="275"/>
      <c r="E4" s="276" t="s">
        <v>26</v>
      </c>
      <c r="F4" s="275"/>
      <c r="G4" s="277"/>
      <c r="H4" s="275" t="s">
        <v>23</v>
      </c>
      <c r="I4" s="275"/>
      <c r="J4" s="275"/>
      <c r="K4" s="278" t="s">
        <v>30</v>
      </c>
      <c r="L4" s="279"/>
      <c r="M4" s="275" t="s">
        <v>31</v>
      </c>
      <c r="N4" s="275"/>
      <c r="O4" s="280" t="s">
        <v>27</v>
      </c>
      <c r="P4" s="281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3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Njemačka</v>
      </c>
      <c r="R5" s="101">
        <f>D6</f>
        <v>26.713104541850718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34</v>
      </c>
      <c r="B6" s="122">
        <v>23828</v>
      </c>
      <c r="C6" s="123">
        <v>183963</v>
      </c>
      <c r="D6" s="127">
        <f t="shared" ref="D6:D37" si="1">IF($C$83&lt;&gt;0,C6/$C$83*100,0)</f>
        <v>26.713104541850718</v>
      </c>
      <c r="E6" s="124">
        <v>23596</v>
      </c>
      <c r="F6" s="123">
        <v>188810</v>
      </c>
      <c r="G6" s="125">
        <f t="shared" ref="G6:G37" si="2">IF($F$83&lt;&gt;0,F6/$F$83*100,0)</f>
        <v>28.136460567080597</v>
      </c>
      <c r="H6" s="122">
        <v>25455</v>
      </c>
      <c r="I6" s="123">
        <v>200283</v>
      </c>
      <c r="J6" s="127">
        <f t="shared" ref="J6:J37" si="3">IF($I$83&lt;&gt;0,I6/$I$83*100,0)</f>
        <v>30.680794612712088</v>
      </c>
      <c r="K6" s="132">
        <f t="shared" ref="K6:K37" si="4">IF(OR(B6&lt;&gt;0)*(E6&lt;&gt;0),B6/E6*100," ")</f>
        <v>100.98321749449059</v>
      </c>
      <c r="L6" s="133">
        <f t="shared" ref="L6:L37" si="5">IF(OR(C6&lt;&gt;0)*(F6&lt;&gt;0),C6/F6*100," ")</f>
        <v>97.432869021767914</v>
      </c>
      <c r="M6" s="189">
        <f t="shared" ref="M6:M37" si="6">IF(OR(B6&lt;&gt;0)*(H6&lt;&gt;0),B6/H6*100," ")</f>
        <v>93.608328422706734</v>
      </c>
      <c r="N6" s="190">
        <f t="shared" ref="N6:N37" si="7">IF(OR(C6&lt;&gt;0)*(I6&lt;&gt;0),C6/I6*100," ")</f>
        <v>91.85153008492982</v>
      </c>
      <c r="O6" s="131">
        <f>IF(OR(E6&lt;&gt;0)*(H6&lt;&gt;0),E6/H6*100," ")</f>
        <v>92.69691612649774</v>
      </c>
      <c r="P6" s="133">
        <f>IF(OR(F6&lt;&gt;0)*(I6&lt;&gt;0),F6/I6*100," ")</f>
        <v>94.271605677965681</v>
      </c>
      <c r="Q6" t="str">
        <f t="shared" si="0"/>
        <v>Austrija</v>
      </c>
      <c r="R6" s="101">
        <f t="shared" ref="R6:R14" si="8">D7</f>
        <v>13.608417482015851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35</v>
      </c>
      <c r="B7" s="108">
        <v>18723</v>
      </c>
      <c r="C7" s="109">
        <v>93716</v>
      </c>
      <c r="D7" s="128">
        <f t="shared" si="1"/>
        <v>13.608417482015851</v>
      </c>
      <c r="E7" s="112">
        <v>16677</v>
      </c>
      <c r="F7" s="109">
        <v>87572</v>
      </c>
      <c r="G7" s="39">
        <f t="shared" si="2"/>
        <v>13.049976827394637</v>
      </c>
      <c r="H7" s="108">
        <v>16084</v>
      </c>
      <c r="I7" s="109">
        <v>83642</v>
      </c>
      <c r="J7" s="127">
        <f t="shared" si="3"/>
        <v>12.812884882873057</v>
      </c>
      <c r="K7" s="132">
        <f t="shared" si="4"/>
        <v>112.26839359597049</v>
      </c>
      <c r="L7" s="133">
        <f t="shared" si="5"/>
        <v>107.01594116841</v>
      </c>
      <c r="M7" s="40">
        <f t="shared" si="6"/>
        <v>116.40761004725194</v>
      </c>
      <c r="N7" s="41">
        <f t="shared" si="7"/>
        <v>112.04418832643887</v>
      </c>
      <c r="O7" s="131">
        <f t="shared" ref="O7:O38" si="9">IF(OR(E7&lt;&gt;0)*(H7&lt;&gt;0),E7/H7*100," ")</f>
        <v>103.68689380751057</v>
      </c>
      <c r="P7" s="133">
        <f t="shared" ref="P7:P70" si="10">IF(OR(F7&lt;&gt;0)*(I7&lt;&gt;0),F7/I7*100," ")</f>
        <v>104.69859639893832</v>
      </c>
      <c r="Q7" t="str">
        <f t="shared" si="0"/>
        <v>Mađarska</v>
      </c>
      <c r="R7" s="101">
        <f t="shared" si="8"/>
        <v>8.9486569608893767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36</v>
      </c>
      <c r="B8" s="108">
        <v>12344</v>
      </c>
      <c r="C8" s="109">
        <v>61626</v>
      </c>
      <c r="D8" s="128">
        <f t="shared" si="1"/>
        <v>8.9486569608893767</v>
      </c>
      <c r="E8" s="112">
        <v>12163</v>
      </c>
      <c r="F8" s="109">
        <v>61514</v>
      </c>
      <c r="G8" s="39">
        <f t="shared" si="2"/>
        <v>9.1668144448037481</v>
      </c>
      <c r="H8" s="108">
        <v>10263</v>
      </c>
      <c r="I8" s="109">
        <v>51494</v>
      </c>
      <c r="J8" s="127">
        <f t="shared" si="3"/>
        <v>7.8882223543036405</v>
      </c>
      <c r="K8" s="132">
        <f t="shared" si="4"/>
        <v>101.48811970730904</v>
      </c>
      <c r="L8" s="133">
        <f t="shared" si="5"/>
        <v>100.18207237376858</v>
      </c>
      <c r="M8" s="40">
        <f t="shared" si="6"/>
        <v>120.27672220598267</v>
      </c>
      <c r="N8" s="41">
        <f t="shared" si="7"/>
        <v>119.67607876645823</v>
      </c>
      <c r="O8" s="131">
        <f t="shared" si="9"/>
        <v>118.51310532982559</v>
      </c>
      <c r="P8" s="133">
        <f t="shared" si="10"/>
        <v>119.45857769837262</v>
      </c>
      <c r="Q8" t="str">
        <f t="shared" si="0"/>
        <v>Slovenija</v>
      </c>
      <c r="R8" s="101">
        <f t="shared" si="8"/>
        <v>8.9107573817053929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37</v>
      </c>
      <c r="B9" s="108">
        <v>13136</v>
      </c>
      <c r="C9" s="109">
        <v>61365</v>
      </c>
      <c r="D9" s="128">
        <f t="shared" si="1"/>
        <v>8.9107573817053929</v>
      </c>
      <c r="E9" s="112">
        <v>12547</v>
      </c>
      <c r="F9" s="109">
        <v>59040</v>
      </c>
      <c r="G9" s="39">
        <f t="shared" si="2"/>
        <v>8.7981390386125646</v>
      </c>
      <c r="H9" s="108">
        <v>11026</v>
      </c>
      <c r="I9" s="109">
        <v>52194</v>
      </c>
      <c r="J9" s="127">
        <f t="shared" si="3"/>
        <v>7.9954534035135012</v>
      </c>
      <c r="K9" s="132">
        <f t="shared" si="4"/>
        <v>104.69434924683192</v>
      </c>
      <c r="L9" s="133">
        <f t="shared" si="5"/>
        <v>103.9380081300813</v>
      </c>
      <c r="M9" s="40">
        <f t="shared" si="6"/>
        <v>119.13658625068022</v>
      </c>
      <c r="N9" s="41">
        <f t="shared" si="7"/>
        <v>117.57098517070928</v>
      </c>
      <c r="O9" s="131">
        <f t="shared" si="9"/>
        <v>113.79466715037185</v>
      </c>
      <c r="P9" s="133">
        <f t="shared" si="10"/>
        <v>113.11645016668584</v>
      </c>
      <c r="Q9" t="str">
        <f t="shared" si="0"/>
        <v>Hrvatska</v>
      </c>
      <c r="R9" s="101">
        <f t="shared" si="8"/>
        <v>7.8460841457783355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38</v>
      </c>
      <c r="B10" s="108">
        <v>13080</v>
      </c>
      <c r="C10" s="109">
        <v>54033</v>
      </c>
      <c r="D10" s="128">
        <f t="shared" si="1"/>
        <v>7.8460841457783355</v>
      </c>
      <c r="E10" s="112">
        <v>12573</v>
      </c>
      <c r="F10" s="109">
        <v>50173</v>
      </c>
      <c r="G10" s="39">
        <f t="shared" si="2"/>
        <v>7.4767789631488517</v>
      </c>
      <c r="H10" s="108">
        <v>10306</v>
      </c>
      <c r="I10" s="109">
        <v>45602</v>
      </c>
      <c r="J10" s="127">
        <f t="shared" si="3"/>
        <v>6.9856432943829319</v>
      </c>
      <c r="K10" s="132">
        <f t="shared" si="4"/>
        <v>104.0324504891434</v>
      </c>
      <c r="L10" s="133">
        <f t="shared" si="5"/>
        <v>107.6933809020788</v>
      </c>
      <c r="M10" s="40">
        <f t="shared" si="6"/>
        <v>126.91635940228994</v>
      </c>
      <c r="N10" s="41">
        <f t="shared" si="7"/>
        <v>118.48822420069295</v>
      </c>
      <c r="O10" s="131">
        <f t="shared" si="9"/>
        <v>121.99689501261402</v>
      </c>
      <c r="P10" s="133">
        <f t="shared" si="10"/>
        <v>110.02368317179072</v>
      </c>
      <c r="Q10" t="str">
        <f t="shared" si="0"/>
        <v>Italija</v>
      </c>
      <c r="R10" s="101">
        <f t="shared" si="8"/>
        <v>5.7523139072578422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39</v>
      </c>
      <c r="B11" s="116">
        <v>7488</v>
      </c>
      <c r="C11" s="117">
        <v>39614</v>
      </c>
      <c r="D11" s="129">
        <f t="shared" si="1"/>
        <v>5.7523139072578422</v>
      </c>
      <c r="E11" s="118">
        <v>7523</v>
      </c>
      <c r="F11" s="117">
        <v>41748</v>
      </c>
      <c r="G11" s="119">
        <f t="shared" si="2"/>
        <v>6.2212857144985998</v>
      </c>
      <c r="H11" s="116">
        <v>8434</v>
      </c>
      <c r="I11" s="110">
        <v>48580</v>
      </c>
      <c r="J11" s="152">
        <f t="shared" si="3"/>
        <v>7.4418348151643086</v>
      </c>
      <c r="K11" s="194">
        <f t="shared" si="4"/>
        <v>99.534760069121361</v>
      </c>
      <c r="L11" s="195">
        <f t="shared" si="5"/>
        <v>94.888377886365816</v>
      </c>
      <c r="M11" s="196">
        <f t="shared" si="6"/>
        <v>88.783495375859616</v>
      </c>
      <c r="N11" s="213">
        <f t="shared" si="7"/>
        <v>81.543845203787569</v>
      </c>
      <c r="O11" s="214">
        <f t="shared" si="9"/>
        <v>89.198482333412372</v>
      </c>
      <c r="P11" s="195">
        <f t="shared" si="10"/>
        <v>85.936599423631122</v>
      </c>
      <c r="Q11" t="str">
        <f t="shared" si="0"/>
        <v>Slovačka</v>
      </c>
      <c r="R11" s="101">
        <f t="shared" si="8"/>
        <v>5.5400181801812787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40</v>
      </c>
      <c r="B12" s="116">
        <v>6033</v>
      </c>
      <c r="C12" s="117">
        <v>38152</v>
      </c>
      <c r="D12" s="129">
        <f t="shared" si="1"/>
        <v>5.5400181801812787</v>
      </c>
      <c r="E12" s="118">
        <v>5539</v>
      </c>
      <c r="F12" s="117">
        <v>35383</v>
      </c>
      <c r="G12" s="119">
        <f t="shared" si="2"/>
        <v>5.2727736043907241</v>
      </c>
      <c r="H12" s="116">
        <v>5251</v>
      </c>
      <c r="I12" s="110">
        <v>33950</v>
      </c>
      <c r="J12" s="152">
        <f t="shared" si="3"/>
        <v>5.200705886678227</v>
      </c>
      <c r="K12" s="194">
        <f t="shared" si="4"/>
        <v>108.91857736053439</v>
      </c>
      <c r="L12" s="195">
        <f t="shared" si="5"/>
        <v>107.82579204702823</v>
      </c>
      <c r="M12" s="196">
        <f t="shared" si="6"/>
        <v>114.89240144734336</v>
      </c>
      <c r="N12" s="213">
        <f t="shared" si="7"/>
        <v>112.37702503681885</v>
      </c>
      <c r="O12" s="214">
        <f t="shared" si="9"/>
        <v>105.48466958674538</v>
      </c>
      <c r="P12" s="195">
        <f t="shared" si="10"/>
        <v>104.22091310751105</v>
      </c>
      <c r="Q12" t="str">
        <f t="shared" si="0"/>
        <v>Poljska</v>
      </c>
      <c r="R12" s="101">
        <f t="shared" si="8"/>
        <v>5.4809180701127698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41</v>
      </c>
      <c r="B13" s="116">
        <v>5761</v>
      </c>
      <c r="C13" s="117">
        <v>37745</v>
      </c>
      <c r="D13" s="129">
        <f t="shared" si="1"/>
        <v>5.4809180701127698</v>
      </c>
      <c r="E13" s="118">
        <v>5182</v>
      </c>
      <c r="F13" s="117">
        <v>34773</v>
      </c>
      <c r="G13" s="119">
        <f t="shared" si="2"/>
        <v>5.1818714225893414</v>
      </c>
      <c r="H13" s="116">
        <v>4087</v>
      </c>
      <c r="I13" s="110">
        <v>27135</v>
      </c>
      <c r="J13" s="152">
        <f t="shared" si="3"/>
        <v>4.1567350290136584</v>
      </c>
      <c r="K13" s="194">
        <f t="shared" si="4"/>
        <v>111.17329216518719</v>
      </c>
      <c r="L13" s="195">
        <f t="shared" si="5"/>
        <v>108.54686107037068</v>
      </c>
      <c r="M13" s="196">
        <f t="shared" si="6"/>
        <v>140.95913873256666</v>
      </c>
      <c r="N13" s="213">
        <f t="shared" si="7"/>
        <v>139.10079233462318</v>
      </c>
      <c r="O13" s="214">
        <f t="shared" si="9"/>
        <v>126.79226816735991</v>
      </c>
      <c r="P13" s="195">
        <f t="shared" si="10"/>
        <v>128.14814814814815</v>
      </c>
      <c r="Q13" t="str">
        <f t="shared" si="0"/>
        <v>Češka</v>
      </c>
      <c r="R13" s="101">
        <f t="shared" si="8"/>
        <v>4.0508986992167424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42</v>
      </c>
      <c r="B14" s="116">
        <v>4482</v>
      </c>
      <c r="C14" s="117">
        <v>27897</v>
      </c>
      <c r="D14" s="129">
        <f t="shared" si="1"/>
        <v>4.0508986992167424</v>
      </c>
      <c r="E14" s="118">
        <v>4373</v>
      </c>
      <c r="F14" s="117">
        <v>27923</v>
      </c>
      <c r="G14" s="119">
        <f t="shared" si="2"/>
        <v>4.1610846269508572</v>
      </c>
      <c r="H14" s="116">
        <v>4812</v>
      </c>
      <c r="I14" s="110">
        <v>31207</v>
      </c>
      <c r="J14" s="152">
        <f t="shared" si="3"/>
        <v>4.7805133609887314</v>
      </c>
      <c r="K14" s="194">
        <f t="shared" si="4"/>
        <v>102.49256803109994</v>
      </c>
      <c r="L14" s="195">
        <f t="shared" si="5"/>
        <v>99.906886795831397</v>
      </c>
      <c r="M14" s="196">
        <f t="shared" si="6"/>
        <v>93.142144638403991</v>
      </c>
      <c r="N14" s="213">
        <f t="shared" si="7"/>
        <v>89.39340532572821</v>
      </c>
      <c r="O14" s="214">
        <f t="shared" si="9"/>
        <v>90.876974231088951</v>
      </c>
      <c r="P14" s="195">
        <f t="shared" si="10"/>
        <v>89.476719966674139</v>
      </c>
      <c r="Q14" t="str">
        <f t="shared" si="0"/>
        <v>Ukrajina</v>
      </c>
      <c r="R14" s="101">
        <f t="shared" si="8"/>
        <v>1.9912526028733981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43</v>
      </c>
      <c r="B15" s="116">
        <v>2065</v>
      </c>
      <c r="C15" s="117">
        <v>13713</v>
      </c>
      <c r="D15" s="129">
        <f t="shared" si="1"/>
        <v>1.9912526028733981</v>
      </c>
      <c r="E15" s="118">
        <v>1619</v>
      </c>
      <c r="F15" s="117">
        <v>10312</v>
      </c>
      <c r="G15" s="119">
        <f t="shared" si="2"/>
        <v>1.5366939323538746</v>
      </c>
      <c r="H15" s="116">
        <v>1488</v>
      </c>
      <c r="I15" s="110">
        <v>10561</v>
      </c>
      <c r="J15" s="152">
        <f t="shared" si="3"/>
        <v>1.6178101581504789</v>
      </c>
      <c r="K15" s="194">
        <f t="shared" si="4"/>
        <v>127.5478690549722</v>
      </c>
      <c r="L15" s="195">
        <f t="shared" si="5"/>
        <v>132.9809930178433</v>
      </c>
      <c r="M15" s="196">
        <f t="shared" si="6"/>
        <v>138.77688172043011</v>
      </c>
      <c r="N15" s="213">
        <f t="shared" si="7"/>
        <v>129.84565855506108</v>
      </c>
      <c r="O15" s="214">
        <f t="shared" si="9"/>
        <v>108.80376344086022</v>
      </c>
      <c r="P15" s="195">
        <f t="shared" si="10"/>
        <v>97.642268724552594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44</v>
      </c>
      <c r="B16" s="79">
        <v>1672</v>
      </c>
      <c r="C16" s="5">
        <v>10345</v>
      </c>
      <c r="D16" s="130">
        <f t="shared" si="1"/>
        <v>1.502188301372807</v>
      </c>
      <c r="E16" s="80">
        <v>1518</v>
      </c>
      <c r="F16" s="5">
        <v>9010</v>
      </c>
      <c r="G16" s="94">
        <f t="shared" si="2"/>
        <v>1.3426699311974797</v>
      </c>
      <c r="H16" s="79">
        <v>873</v>
      </c>
      <c r="I16" s="5">
        <v>5791</v>
      </c>
      <c r="J16" s="153">
        <f t="shared" si="3"/>
        <v>0.88710715139185892</v>
      </c>
      <c r="K16" s="193">
        <f t="shared" si="4"/>
        <v>110.14492753623189</v>
      </c>
      <c r="L16" s="197">
        <f t="shared" si="5"/>
        <v>114.81687014428412</v>
      </c>
      <c r="M16" s="95">
        <f t="shared" si="6"/>
        <v>191.52348224513173</v>
      </c>
      <c r="N16" s="96">
        <f t="shared" si="7"/>
        <v>178.63926782939043</v>
      </c>
      <c r="O16" s="198">
        <f t="shared" si="9"/>
        <v>173.8831615120275</v>
      </c>
      <c r="P16" s="197">
        <f t="shared" si="10"/>
        <v>155.58625453289588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45</v>
      </c>
      <c r="B17" s="79">
        <v>1642</v>
      </c>
      <c r="C17" s="5">
        <v>8556</v>
      </c>
      <c r="D17" s="130">
        <f t="shared" si="1"/>
        <v>1.2424091934795298</v>
      </c>
      <c r="E17" s="80">
        <v>1747</v>
      </c>
      <c r="F17" s="5">
        <v>9540</v>
      </c>
      <c r="G17" s="94">
        <f t="shared" si="2"/>
        <v>1.4216505153855667</v>
      </c>
      <c r="H17" s="79">
        <v>1707</v>
      </c>
      <c r="I17" s="5">
        <v>9062</v>
      </c>
      <c r="J17" s="153">
        <f t="shared" si="3"/>
        <v>1.3881825256282208</v>
      </c>
      <c r="K17" s="193">
        <f t="shared" si="4"/>
        <v>93.989696622781921</v>
      </c>
      <c r="L17" s="197">
        <f t="shared" si="5"/>
        <v>89.685534591194966</v>
      </c>
      <c r="M17" s="95">
        <f t="shared" si="6"/>
        <v>96.192149970708854</v>
      </c>
      <c r="N17" s="96">
        <f t="shared" si="7"/>
        <v>94.416243654822338</v>
      </c>
      <c r="O17" s="198">
        <f t="shared" si="9"/>
        <v>102.34329232571764</v>
      </c>
      <c r="P17" s="197">
        <f t="shared" si="10"/>
        <v>105.27477378062238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46</v>
      </c>
      <c r="B18" s="79">
        <v>1434</v>
      </c>
      <c r="C18" s="5">
        <v>8012</v>
      </c>
      <c r="D18" s="130">
        <f t="shared" si="1"/>
        <v>1.1634154345673204</v>
      </c>
      <c r="E18" s="80">
        <v>1541</v>
      </c>
      <c r="F18" s="5">
        <v>8568</v>
      </c>
      <c r="G18" s="94">
        <f t="shared" si="2"/>
        <v>1.2768031043840187</v>
      </c>
      <c r="H18" s="79">
        <v>1499</v>
      </c>
      <c r="I18" s="5">
        <v>7855</v>
      </c>
      <c r="J18" s="153">
        <f t="shared" si="3"/>
        <v>1.20328555934779</v>
      </c>
      <c r="K18" s="193">
        <f t="shared" si="4"/>
        <v>93.056456846203758</v>
      </c>
      <c r="L18" s="197">
        <f t="shared" si="5"/>
        <v>93.510737628384689</v>
      </c>
      <c r="M18" s="95">
        <f t="shared" si="6"/>
        <v>95.663775850567049</v>
      </c>
      <c r="N18" s="96">
        <f t="shared" si="7"/>
        <v>101.99872692552515</v>
      </c>
      <c r="O18" s="198">
        <f t="shared" si="9"/>
        <v>102.8018679119413</v>
      </c>
      <c r="P18" s="197">
        <f t="shared" si="10"/>
        <v>109.07702100572882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47</v>
      </c>
      <c r="B19" s="141">
        <v>1309</v>
      </c>
      <c r="C19" s="111">
        <v>7361</v>
      </c>
      <c r="D19" s="130">
        <f t="shared" si="1"/>
        <v>1.0688843002808344</v>
      </c>
      <c r="E19" s="80">
        <v>753</v>
      </c>
      <c r="F19" s="5">
        <v>4101</v>
      </c>
      <c r="G19" s="94">
        <f t="shared" si="2"/>
        <v>0.61113089765159434</v>
      </c>
      <c r="H19" s="79">
        <v>1028</v>
      </c>
      <c r="I19" s="5">
        <v>5877</v>
      </c>
      <c r="J19" s="153">
        <f t="shared" si="3"/>
        <v>0.90028125172335627</v>
      </c>
      <c r="K19" s="193">
        <f t="shared" si="4"/>
        <v>173.83798140770253</v>
      </c>
      <c r="L19" s="197">
        <f t="shared" si="5"/>
        <v>179.49280663252864</v>
      </c>
      <c r="M19" s="95">
        <f t="shared" si="6"/>
        <v>127.33463035019454</v>
      </c>
      <c r="N19" s="96">
        <f t="shared" si="7"/>
        <v>125.25097839033521</v>
      </c>
      <c r="O19" s="198">
        <f t="shared" si="9"/>
        <v>73.249027237354085</v>
      </c>
      <c r="P19" s="197">
        <f t="shared" si="10"/>
        <v>69.780500255232255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48</v>
      </c>
      <c r="B20" s="141">
        <v>1021</v>
      </c>
      <c r="C20" s="111">
        <v>5564</v>
      </c>
      <c r="D20" s="130">
        <f t="shared" si="1"/>
        <v>0.80794351946237786</v>
      </c>
      <c r="E20" s="80">
        <v>998</v>
      </c>
      <c r="F20" s="5">
        <v>5287</v>
      </c>
      <c r="G20" s="94">
        <f t="shared" si="2"/>
        <v>0.78786858226870993</v>
      </c>
      <c r="H20" s="79">
        <v>929</v>
      </c>
      <c r="I20" s="5">
        <v>4765</v>
      </c>
      <c r="J20" s="153">
        <f t="shared" si="3"/>
        <v>0.72993707069283509</v>
      </c>
      <c r="K20" s="193">
        <f t="shared" si="4"/>
        <v>102.30460921843687</v>
      </c>
      <c r="L20" s="197">
        <f t="shared" si="5"/>
        <v>105.23926612445622</v>
      </c>
      <c r="M20" s="95">
        <f t="shared" si="6"/>
        <v>109.90312163616794</v>
      </c>
      <c r="N20" s="96">
        <f t="shared" si="7"/>
        <v>116.76810073452255</v>
      </c>
      <c r="O20" s="198">
        <f t="shared" si="9"/>
        <v>107.42734122712594</v>
      </c>
      <c r="P20" s="197">
        <f t="shared" si="10"/>
        <v>110.9548793284365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49</v>
      </c>
      <c r="B21" s="79">
        <v>904</v>
      </c>
      <c r="C21" s="5">
        <v>5092</v>
      </c>
      <c r="D21" s="130">
        <f t="shared" si="1"/>
        <v>0.73940481687678428</v>
      </c>
      <c r="E21" s="80">
        <v>916</v>
      </c>
      <c r="F21" s="5">
        <v>4980</v>
      </c>
      <c r="G21" s="94">
        <f t="shared" si="2"/>
        <v>0.74211945142768576</v>
      </c>
      <c r="H21" s="79">
        <v>755</v>
      </c>
      <c r="I21" s="5">
        <v>4015</v>
      </c>
      <c r="J21" s="153">
        <f t="shared" si="3"/>
        <v>0.6150466608251276</v>
      </c>
      <c r="K21" s="193">
        <f t="shared" si="4"/>
        <v>98.689956331877724</v>
      </c>
      <c r="L21" s="197">
        <f t="shared" si="5"/>
        <v>102.24899598393576</v>
      </c>
      <c r="M21" s="95">
        <f t="shared" si="6"/>
        <v>119.73509933774835</v>
      </c>
      <c r="N21" s="96">
        <f t="shared" si="7"/>
        <v>126.82440846824407</v>
      </c>
      <c r="O21" s="198">
        <f t="shared" si="9"/>
        <v>121.32450331125828</v>
      </c>
      <c r="P21" s="197">
        <f t="shared" si="10"/>
        <v>124.0348692403487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50</v>
      </c>
      <c r="B22" s="141">
        <v>793</v>
      </c>
      <c r="C22" s="111">
        <v>4345</v>
      </c>
      <c r="D22" s="130">
        <f t="shared" si="1"/>
        <v>0.63093360748814364</v>
      </c>
      <c r="E22" s="80">
        <v>738</v>
      </c>
      <c r="F22" s="5">
        <v>4434</v>
      </c>
      <c r="G22" s="94">
        <f t="shared" si="2"/>
        <v>0.66075454771693953</v>
      </c>
      <c r="H22" s="79">
        <v>601</v>
      </c>
      <c r="I22" s="5">
        <v>3327</v>
      </c>
      <c r="J22" s="153">
        <f t="shared" si="3"/>
        <v>0.50965385817315056</v>
      </c>
      <c r="K22" s="193">
        <f t="shared" si="4"/>
        <v>107.45257452574526</v>
      </c>
      <c r="L22" s="197">
        <f t="shared" si="5"/>
        <v>97.992783040144332</v>
      </c>
      <c r="M22" s="95">
        <f t="shared" si="6"/>
        <v>131.94675540765391</v>
      </c>
      <c r="N22" s="96">
        <f t="shared" si="7"/>
        <v>130.59813645927264</v>
      </c>
      <c r="O22" s="198">
        <f t="shared" si="9"/>
        <v>122.79534109816971</v>
      </c>
      <c r="P22" s="197">
        <f t="shared" si="10"/>
        <v>133.27321911632103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51</v>
      </c>
      <c r="B23" s="141">
        <v>793</v>
      </c>
      <c r="C23" s="111">
        <v>3701</v>
      </c>
      <c r="D23" s="130">
        <f t="shared" si="1"/>
        <v>0.53741893701118981</v>
      </c>
      <c r="E23" s="80">
        <v>820</v>
      </c>
      <c r="F23" s="5">
        <v>3695</v>
      </c>
      <c r="G23" s="94">
        <f t="shared" si="2"/>
        <v>0.55062878976411633</v>
      </c>
      <c r="H23" s="79">
        <v>836</v>
      </c>
      <c r="I23" s="5">
        <v>3335</v>
      </c>
      <c r="J23" s="153">
        <f t="shared" si="3"/>
        <v>0.51087935587840616</v>
      </c>
      <c r="K23" s="193">
        <f t="shared" si="4"/>
        <v>96.707317073170728</v>
      </c>
      <c r="L23" s="197">
        <f t="shared" si="5"/>
        <v>100.16238159675237</v>
      </c>
      <c r="M23" s="95">
        <f t="shared" si="6"/>
        <v>94.856459330143537</v>
      </c>
      <c r="N23" s="96">
        <f t="shared" si="7"/>
        <v>110.9745127436282</v>
      </c>
      <c r="O23" s="198">
        <f t="shared" si="9"/>
        <v>98.086124401913878</v>
      </c>
      <c r="P23" s="197">
        <f t="shared" si="10"/>
        <v>110.79460269865066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52</v>
      </c>
      <c r="B24" s="141">
        <v>618</v>
      </c>
      <c r="C24" s="111">
        <v>3113</v>
      </c>
      <c r="D24" s="130">
        <f t="shared" si="1"/>
        <v>0.45203597701049286</v>
      </c>
      <c r="E24" s="80">
        <v>505</v>
      </c>
      <c r="F24" s="5">
        <v>2718</v>
      </c>
      <c r="G24" s="94">
        <f t="shared" si="2"/>
        <v>0.40503627891173694</v>
      </c>
      <c r="H24" s="79">
        <v>571</v>
      </c>
      <c r="I24" s="5">
        <v>3073</v>
      </c>
      <c r="J24" s="153">
        <f t="shared" si="3"/>
        <v>0.47074430603128697</v>
      </c>
      <c r="K24" s="193">
        <f t="shared" si="4"/>
        <v>122.37623762376238</v>
      </c>
      <c r="L24" s="197">
        <f t="shared" si="5"/>
        <v>114.53274466519498</v>
      </c>
      <c r="M24" s="95">
        <f t="shared" si="6"/>
        <v>108.23117338003503</v>
      </c>
      <c r="N24" s="96">
        <f t="shared" si="7"/>
        <v>101.30165961601041</v>
      </c>
      <c r="O24" s="198">
        <f t="shared" si="9"/>
        <v>88.441330998248688</v>
      </c>
      <c r="P24" s="197">
        <f t="shared" si="10"/>
        <v>88.447770907907582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53</v>
      </c>
      <c r="B25" s="141">
        <v>624</v>
      </c>
      <c r="C25" s="111">
        <v>2665</v>
      </c>
      <c r="D25" s="130">
        <f t="shared" si="1"/>
        <v>0.38698229320043798</v>
      </c>
      <c r="E25" s="80">
        <v>679</v>
      </c>
      <c r="F25" s="5">
        <v>2976</v>
      </c>
      <c r="G25" s="94">
        <f t="shared" si="2"/>
        <v>0.44348343121461703</v>
      </c>
      <c r="H25" s="79">
        <v>532</v>
      </c>
      <c r="I25" s="5">
        <v>2479</v>
      </c>
      <c r="J25" s="153">
        <f t="shared" si="3"/>
        <v>0.37975110141606261</v>
      </c>
      <c r="K25" s="193">
        <f t="shared" si="4"/>
        <v>91.899852724594993</v>
      </c>
      <c r="L25" s="197">
        <f t="shared" si="5"/>
        <v>89.549731182795696</v>
      </c>
      <c r="M25" s="95">
        <f t="shared" si="6"/>
        <v>117.29323308270676</v>
      </c>
      <c r="N25" s="96">
        <f t="shared" si="7"/>
        <v>107.50302541347318</v>
      </c>
      <c r="O25" s="198">
        <f t="shared" si="9"/>
        <v>127.63157894736842</v>
      </c>
      <c r="P25" s="197">
        <f t="shared" si="10"/>
        <v>120.0484066155708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54</v>
      </c>
      <c r="B26" s="141">
        <v>343</v>
      </c>
      <c r="C26" s="111">
        <v>2075</v>
      </c>
      <c r="D26" s="130">
        <f t="shared" si="1"/>
        <v>0.30130891496844608</v>
      </c>
      <c r="E26" s="80">
        <v>390</v>
      </c>
      <c r="F26" s="5">
        <v>2397</v>
      </c>
      <c r="G26" s="94">
        <f t="shared" si="2"/>
        <v>0.35720086848838611</v>
      </c>
      <c r="H26" s="79">
        <v>396</v>
      </c>
      <c r="I26" s="5">
        <v>2562</v>
      </c>
      <c r="J26" s="153">
        <f t="shared" si="3"/>
        <v>0.39246564010808893</v>
      </c>
      <c r="K26" s="193">
        <f t="shared" si="4"/>
        <v>87.948717948717942</v>
      </c>
      <c r="L26" s="197">
        <f t="shared" si="5"/>
        <v>86.5665415102211</v>
      </c>
      <c r="M26" s="95">
        <f t="shared" si="6"/>
        <v>86.616161616161619</v>
      </c>
      <c r="N26" s="96">
        <f t="shared" si="7"/>
        <v>80.991412958626071</v>
      </c>
      <c r="O26" s="198">
        <f t="shared" si="9"/>
        <v>98.484848484848484</v>
      </c>
      <c r="P26" s="197">
        <f t="shared" si="10"/>
        <v>93.559718969555036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55</v>
      </c>
      <c r="B27" s="141">
        <v>167</v>
      </c>
      <c r="C27" s="111">
        <v>1609</v>
      </c>
      <c r="D27" s="130">
        <f t="shared" si="1"/>
        <v>0.23364146707673719</v>
      </c>
      <c r="E27" s="80">
        <v>167</v>
      </c>
      <c r="F27" s="5">
        <v>1651</v>
      </c>
      <c r="G27" s="94">
        <f t="shared" si="2"/>
        <v>0.24603197074439948</v>
      </c>
      <c r="H27" s="79">
        <v>128</v>
      </c>
      <c r="I27" s="5">
        <v>735</v>
      </c>
      <c r="J27" s="153">
        <f t="shared" si="3"/>
        <v>0.11259260167035337</v>
      </c>
      <c r="K27" s="193">
        <f t="shared" si="4"/>
        <v>100</v>
      </c>
      <c r="L27" s="197">
        <f t="shared" si="5"/>
        <v>97.456087219866745</v>
      </c>
      <c r="M27" s="95">
        <f t="shared" si="6"/>
        <v>130.46875</v>
      </c>
      <c r="N27" s="96">
        <f t="shared" si="7"/>
        <v>218.91156462585033</v>
      </c>
      <c r="O27" s="198">
        <f t="shared" si="9"/>
        <v>130.46875</v>
      </c>
      <c r="P27" s="197">
        <f t="shared" si="10"/>
        <v>224.62585034013608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56</v>
      </c>
      <c r="B28" s="79">
        <v>279</v>
      </c>
      <c r="C28" s="5">
        <v>1243</v>
      </c>
      <c r="D28" s="130">
        <f t="shared" si="1"/>
        <v>0.18049493074977274</v>
      </c>
      <c r="E28" s="80">
        <v>252</v>
      </c>
      <c r="F28" s="5">
        <v>1212</v>
      </c>
      <c r="G28" s="94">
        <f t="shared" si="2"/>
        <v>0.18061220384143678</v>
      </c>
      <c r="H28" s="79">
        <v>229</v>
      </c>
      <c r="I28" s="5">
        <v>1050</v>
      </c>
      <c r="J28" s="153">
        <f t="shared" si="3"/>
        <v>0.16084657381479053</v>
      </c>
      <c r="K28" s="193">
        <f t="shared" si="4"/>
        <v>110.71428571428572</v>
      </c>
      <c r="L28" s="197">
        <f t="shared" si="5"/>
        <v>102.55775577557755</v>
      </c>
      <c r="M28" s="95">
        <f t="shared" si="6"/>
        <v>121.83406113537119</v>
      </c>
      <c r="N28" s="96">
        <f t="shared" si="7"/>
        <v>118.38095238095238</v>
      </c>
      <c r="O28" s="198">
        <f t="shared" si="9"/>
        <v>110.04366812227073</v>
      </c>
      <c r="P28" s="197">
        <f t="shared" si="10"/>
        <v>115.42857142857143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57</v>
      </c>
      <c r="B29" s="79">
        <v>203</v>
      </c>
      <c r="C29" s="5">
        <v>1211</v>
      </c>
      <c r="D29" s="130">
        <f t="shared" si="1"/>
        <v>0.17584823904905456</v>
      </c>
      <c r="E29" s="80">
        <v>188</v>
      </c>
      <c r="F29" s="5">
        <v>1162</v>
      </c>
      <c r="G29" s="94">
        <f t="shared" si="2"/>
        <v>0.17316120533312668</v>
      </c>
      <c r="H29" s="79">
        <v>181</v>
      </c>
      <c r="I29" s="5">
        <v>1113</v>
      </c>
      <c r="J29" s="153">
        <f t="shared" si="3"/>
        <v>0.17049736824367798</v>
      </c>
      <c r="K29" s="193">
        <f t="shared" si="4"/>
        <v>107.97872340425532</v>
      </c>
      <c r="L29" s="197">
        <f t="shared" si="5"/>
        <v>104.21686746987953</v>
      </c>
      <c r="M29" s="95">
        <f t="shared" si="6"/>
        <v>112.15469613259668</v>
      </c>
      <c r="N29" s="96">
        <f t="shared" si="7"/>
        <v>108.80503144654088</v>
      </c>
      <c r="O29" s="198">
        <f t="shared" si="9"/>
        <v>103.86740331491713</v>
      </c>
      <c r="P29" s="197">
        <f t="shared" si="10"/>
        <v>104.40251572327044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58</v>
      </c>
      <c r="B30" s="79">
        <v>154</v>
      </c>
      <c r="C30" s="5">
        <v>1127</v>
      </c>
      <c r="D30" s="130">
        <f t="shared" si="1"/>
        <v>0.16365067333466926</v>
      </c>
      <c r="E30" s="80">
        <v>154</v>
      </c>
      <c r="F30" s="5">
        <v>1658</v>
      </c>
      <c r="G30" s="94">
        <f t="shared" si="2"/>
        <v>0.24707511053556286</v>
      </c>
      <c r="H30" s="79">
        <v>97</v>
      </c>
      <c r="I30" s="5">
        <v>807</v>
      </c>
      <c r="J30" s="153">
        <f t="shared" si="3"/>
        <v>0.12362208101765329</v>
      </c>
      <c r="K30" s="193">
        <f t="shared" si="4"/>
        <v>100</v>
      </c>
      <c r="L30" s="197">
        <f t="shared" si="5"/>
        <v>67.973462002412546</v>
      </c>
      <c r="M30" s="95">
        <f t="shared" si="6"/>
        <v>158.76288659793815</v>
      </c>
      <c r="N30" s="96">
        <f t="shared" si="7"/>
        <v>139.65303593556382</v>
      </c>
      <c r="O30" s="198">
        <f t="shared" si="9"/>
        <v>158.76288659793815</v>
      </c>
      <c r="P30" s="197">
        <f t="shared" si="10"/>
        <v>205.45229244114003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59</v>
      </c>
      <c r="B31" s="79">
        <v>167</v>
      </c>
      <c r="C31" s="5">
        <v>1020</v>
      </c>
      <c r="D31" s="130">
        <f t="shared" si="1"/>
        <v>0.14811329796039274</v>
      </c>
      <c r="E31" s="80">
        <v>245</v>
      </c>
      <c r="F31" s="5">
        <v>1464</v>
      </c>
      <c r="G31" s="94">
        <f t="shared" si="2"/>
        <v>0.21816523632331972</v>
      </c>
      <c r="H31" s="79">
        <v>537</v>
      </c>
      <c r="I31" s="5">
        <v>3201</v>
      </c>
      <c r="J31" s="153">
        <f t="shared" si="3"/>
        <v>0.49035226931537568</v>
      </c>
      <c r="K31" s="193">
        <f t="shared" si="4"/>
        <v>68.16326530612244</v>
      </c>
      <c r="L31" s="197">
        <f t="shared" si="5"/>
        <v>69.672131147540981</v>
      </c>
      <c r="M31" s="95">
        <f t="shared" si="6"/>
        <v>31.098696461824954</v>
      </c>
      <c r="N31" s="96">
        <f t="shared" si="7"/>
        <v>31.865042174320525</v>
      </c>
      <c r="O31" s="198">
        <f t="shared" si="9"/>
        <v>45.623836126629428</v>
      </c>
      <c r="P31" s="197">
        <f t="shared" si="10"/>
        <v>45.735707591377697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60</v>
      </c>
      <c r="B32" s="79">
        <v>213</v>
      </c>
      <c r="C32" s="5">
        <v>958</v>
      </c>
      <c r="D32" s="130">
        <f t="shared" si="1"/>
        <v>0.13911033279025123</v>
      </c>
      <c r="E32" s="80">
        <v>115</v>
      </c>
      <c r="F32" s="5">
        <v>531</v>
      </c>
      <c r="G32" s="94">
        <f t="shared" si="2"/>
        <v>7.912960415825325E-2</v>
      </c>
      <c r="H32" s="79">
        <v>183</v>
      </c>
      <c r="I32" s="5">
        <v>707</v>
      </c>
      <c r="J32" s="153">
        <f t="shared" si="3"/>
        <v>0.10830335970195895</v>
      </c>
      <c r="K32" s="193">
        <f t="shared" si="4"/>
        <v>185.21739130434781</v>
      </c>
      <c r="L32" s="197">
        <f t="shared" si="5"/>
        <v>180.41431261770245</v>
      </c>
      <c r="M32" s="95">
        <f t="shared" si="6"/>
        <v>116.39344262295081</v>
      </c>
      <c r="N32" s="96">
        <f t="shared" si="7"/>
        <v>135.50212164073548</v>
      </c>
      <c r="O32" s="198">
        <f t="shared" si="9"/>
        <v>62.841530054644814</v>
      </c>
      <c r="P32" s="197">
        <f t="shared" si="10"/>
        <v>75.106082036775106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61</v>
      </c>
      <c r="B33" s="79">
        <v>219</v>
      </c>
      <c r="C33" s="5">
        <v>841</v>
      </c>
      <c r="D33" s="130">
        <f t="shared" si="1"/>
        <v>0.1221208662595003</v>
      </c>
      <c r="E33" s="80">
        <v>221</v>
      </c>
      <c r="F33" s="5">
        <v>742</v>
      </c>
      <c r="G33" s="94">
        <f t="shared" si="2"/>
        <v>0.11057281786332188</v>
      </c>
      <c r="H33" s="79">
        <v>181</v>
      </c>
      <c r="I33" s="5">
        <v>529</v>
      </c>
      <c r="J33" s="153">
        <f t="shared" si="3"/>
        <v>8.1036035760023051E-2</v>
      </c>
      <c r="K33" s="193">
        <f t="shared" si="4"/>
        <v>99.095022624434392</v>
      </c>
      <c r="L33" s="197">
        <f t="shared" si="5"/>
        <v>113.3423180592992</v>
      </c>
      <c r="M33" s="95">
        <f t="shared" si="6"/>
        <v>120.99447513812154</v>
      </c>
      <c r="N33" s="96">
        <f t="shared" si="7"/>
        <v>158.97920604914935</v>
      </c>
      <c r="O33" s="198">
        <f t="shared" si="9"/>
        <v>122.09944751381217</v>
      </c>
      <c r="P33" s="197">
        <f t="shared" si="10"/>
        <v>140.26465028355389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62</v>
      </c>
      <c r="B34" s="79">
        <v>112</v>
      </c>
      <c r="C34" s="5">
        <v>669</v>
      </c>
      <c r="D34" s="130">
        <f t="shared" si="1"/>
        <v>9.7144898368139956E-2</v>
      </c>
      <c r="E34" s="80">
        <v>50</v>
      </c>
      <c r="F34" s="5">
        <v>228</v>
      </c>
      <c r="G34" s="94">
        <f t="shared" si="2"/>
        <v>3.3976553197894048E-2</v>
      </c>
      <c r="H34" s="79">
        <v>120</v>
      </c>
      <c r="I34" s="5">
        <v>634</v>
      </c>
      <c r="J34" s="153">
        <f t="shared" si="3"/>
        <v>9.7120693141502096E-2</v>
      </c>
      <c r="K34" s="193">
        <f t="shared" si="4"/>
        <v>224.00000000000003</v>
      </c>
      <c r="L34" s="197">
        <f t="shared" si="5"/>
        <v>293.42105263157896</v>
      </c>
      <c r="M34" s="95">
        <f t="shared" si="6"/>
        <v>93.333333333333329</v>
      </c>
      <c r="N34" s="96">
        <f t="shared" si="7"/>
        <v>105.52050473186121</v>
      </c>
      <c r="O34" s="198">
        <f t="shared" si="9"/>
        <v>41.666666666666671</v>
      </c>
      <c r="P34" s="197">
        <f t="shared" si="10"/>
        <v>35.962145110410091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63</v>
      </c>
      <c r="B35" s="79">
        <v>185</v>
      </c>
      <c r="C35" s="5">
        <v>652</v>
      </c>
      <c r="D35" s="130">
        <f t="shared" si="1"/>
        <v>9.467634340213342E-2</v>
      </c>
      <c r="E35" s="80">
        <v>186</v>
      </c>
      <c r="F35" s="5">
        <v>933</v>
      </c>
      <c r="G35" s="94">
        <f t="shared" si="2"/>
        <v>0.13903563216506643</v>
      </c>
      <c r="H35" s="79">
        <v>170</v>
      </c>
      <c r="I35" s="5">
        <v>712</v>
      </c>
      <c r="J35" s="153">
        <f t="shared" si="3"/>
        <v>0.10906929576774368</v>
      </c>
      <c r="K35" s="193">
        <f t="shared" si="4"/>
        <v>99.462365591397855</v>
      </c>
      <c r="L35" s="197">
        <f t="shared" si="5"/>
        <v>69.882100750267952</v>
      </c>
      <c r="M35" s="95">
        <f t="shared" si="6"/>
        <v>108.8235294117647</v>
      </c>
      <c r="N35" s="96">
        <f t="shared" si="7"/>
        <v>91.573033707865164</v>
      </c>
      <c r="O35" s="198">
        <f t="shared" si="9"/>
        <v>109.41176470588236</v>
      </c>
      <c r="P35" s="197">
        <f t="shared" si="10"/>
        <v>131.03932584269663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64</v>
      </c>
      <c r="B36" s="79">
        <v>115</v>
      </c>
      <c r="C36" s="5">
        <v>640</v>
      </c>
      <c r="D36" s="130">
        <f t="shared" si="1"/>
        <v>9.2933834014364086E-2</v>
      </c>
      <c r="E36" s="80">
        <v>112</v>
      </c>
      <c r="F36" s="5">
        <v>578</v>
      </c>
      <c r="G36" s="94">
        <f t="shared" si="2"/>
        <v>8.6133542756064746E-2</v>
      </c>
      <c r="H36" s="79">
        <v>78</v>
      </c>
      <c r="I36" s="5">
        <v>484</v>
      </c>
      <c r="J36" s="153">
        <f t="shared" si="3"/>
        <v>7.4142611167960587E-2</v>
      </c>
      <c r="K36" s="193">
        <f t="shared" si="4"/>
        <v>102.67857142857142</v>
      </c>
      <c r="L36" s="197">
        <f t="shared" si="5"/>
        <v>110.72664359861592</v>
      </c>
      <c r="M36" s="95">
        <f t="shared" si="6"/>
        <v>147.43589743589746</v>
      </c>
      <c r="N36" s="96">
        <f t="shared" si="7"/>
        <v>132.2314049586777</v>
      </c>
      <c r="O36" s="198">
        <f t="shared" si="9"/>
        <v>143.58974358974359</v>
      </c>
      <c r="P36" s="197">
        <f t="shared" si="10"/>
        <v>119.42148760330578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65</v>
      </c>
      <c r="B37" s="79">
        <v>103</v>
      </c>
      <c r="C37" s="5">
        <v>553</v>
      </c>
      <c r="D37" s="130">
        <f t="shared" si="1"/>
        <v>8.0300640953036462E-2</v>
      </c>
      <c r="E37" s="80">
        <v>34</v>
      </c>
      <c r="F37" s="5">
        <v>156</v>
      </c>
      <c r="G37" s="94">
        <f t="shared" si="2"/>
        <v>2.3247115345927508E-2</v>
      </c>
      <c r="H37" s="79">
        <v>33</v>
      </c>
      <c r="I37" s="5">
        <v>123</v>
      </c>
      <c r="J37" s="153">
        <f t="shared" si="3"/>
        <v>1.8842027218304032E-2</v>
      </c>
      <c r="K37" s="193">
        <f t="shared" si="4"/>
        <v>302.94117647058823</v>
      </c>
      <c r="L37" s="197">
        <f t="shared" si="5"/>
        <v>354.48717948717945</v>
      </c>
      <c r="M37" s="95">
        <f t="shared" si="6"/>
        <v>312.12121212121212</v>
      </c>
      <c r="N37" s="96">
        <f t="shared" si="7"/>
        <v>449.59349593495938</v>
      </c>
      <c r="O37" s="198">
        <f t="shared" si="9"/>
        <v>103.03030303030303</v>
      </c>
      <c r="P37" s="197">
        <f t="shared" si="10"/>
        <v>126.82926829268293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66</v>
      </c>
      <c r="B38" s="79">
        <v>75</v>
      </c>
      <c r="C38" s="5">
        <v>460</v>
      </c>
      <c r="D38" s="130">
        <f t="shared" ref="D38:D69" si="11">IF($C$83&lt;&gt;0,C38/$C$83*100,0)</f>
        <v>6.6796193197824191E-2</v>
      </c>
      <c r="E38" s="80">
        <v>88</v>
      </c>
      <c r="F38" s="5">
        <v>476</v>
      </c>
      <c r="G38" s="94">
        <f t="shared" ref="G38:G69" si="12">IF($F$83&lt;&gt;0,F38/$F$83*100,0)</f>
        <v>7.0933505799112145E-2</v>
      </c>
      <c r="H38" s="79">
        <v>73</v>
      </c>
      <c r="I38" s="5">
        <v>460</v>
      </c>
      <c r="J38" s="153">
        <f t="shared" ref="J38:J69" si="13">IF($I$83&lt;&gt;0,I38/$I$83*100,0)</f>
        <v>7.0466118052193952E-2</v>
      </c>
      <c r="K38" s="193">
        <f t="shared" ref="K38:K69" si="14">IF(OR(B38&lt;&gt;0)*(E38&lt;&gt;0),B38/E38*100," ")</f>
        <v>85.227272727272734</v>
      </c>
      <c r="L38" s="197">
        <f t="shared" ref="L38:L69" si="15">IF(OR(C38&lt;&gt;0)*(F38&lt;&gt;0),C38/F38*100," ")</f>
        <v>96.638655462184872</v>
      </c>
      <c r="M38" s="95">
        <f t="shared" ref="M38:M69" si="16">IF(OR(B38&lt;&gt;0)*(H38&lt;&gt;0),B38/H38*100," ")</f>
        <v>102.73972602739727</v>
      </c>
      <c r="N38" s="96">
        <f t="shared" ref="N38:N69" si="17">IF(OR(C38&lt;&gt;0)*(I38&lt;&gt;0),C38/I38*100," ")</f>
        <v>100</v>
      </c>
      <c r="O38" s="198">
        <f t="shared" si="9"/>
        <v>120.54794520547945</v>
      </c>
      <c r="P38" s="197">
        <f t="shared" si="10"/>
        <v>103.47826086956522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67</v>
      </c>
      <c r="B39" s="79">
        <v>77</v>
      </c>
      <c r="C39" s="5">
        <v>343</v>
      </c>
      <c r="D39" s="130">
        <f t="shared" si="11"/>
        <v>4.9806726667073253E-2</v>
      </c>
      <c r="E39" s="80">
        <v>75</v>
      </c>
      <c r="F39" s="5">
        <v>469</v>
      </c>
      <c r="G39" s="94">
        <f t="shared" si="12"/>
        <v>6.989036600794872E-2</v>
      </c>
      <c r="H39" s="79">
        <v>71</v>
      </c>
      <c r="I39" s="5">
        <v>326</v>
      </c>
      <c r="J39" s="153">
        <f t="shared" si="13"/>
        <v>4.9939031489163538E-2</v>
      </c>
      <c r="K39" s="193">
        <f t="shared" si="14"/>
        <v>102.66666666666666</v>
      </c>
      <c r="L39" s="197">
        <f t="shared" si="15"/>
        <v>73.134328358208961</v>
      </c>
      <c r="M39" s="95">
        <f t="shared" si="16"/>
        <v>108.45070422535213</v>
      </c>
      <c r="N39" s="96">
        <f t="shared" si="17"/>
        <v>105.21472392638036</v>
      </c>
      <c r="O39" s="198">
        <f t="shared" ref="O39:O70" si="18">IF(OR(E39&lt;&gt;0)*(H39&lt;&gt;0),E39/H39*100," ")</f>
        <v>105.63380281690141</v>
      </c>
      <c r="P39" s="197">
        <f t="shared" si="10"/>
        <v>143.86503067484662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68</v>
      </c>
      <c r="B40" s="79">
        <v>65</v>
      </c>
      <c r="C40" s="5">
        <v>337</v>
      </c>
      <c r="D40" s="130">
        <f t="shared" si="11"/>
        <v>4.8935471973188586E-2</v>
      </c>
      <c r="E40" s="80">
        <v>6</v>
      </c>
      <c r="F40" s="5">
        <v>30</v>
      </c>
      <c r="G40" s="94">
        <f t="shared" si="12"/>
        <v>4.4705991049860594E-3</v>
      </c>
      <c r="H40" s="79">
        <v>11</v>
      </c>
      <c r="I40" s="5">
        <v>37</v>
      </c>
      <c r="J40" s="153">
        <f t="shared" si="13"/>
        <v>5.6679268868069042E-3</v>
      </c>
      <c r="K40" s="193">
        <f t="shared" si="14"/>
        <v>1083.3333333333335</v>
      </c>
      <c r="L40" s="197">
        <f t="shared" si="15"/>
        <v>1123.3333333333333</v>
      </c>
      <c r="M40" s="95">
        <f t="shared" si="16"/>
        <v>590.90909090909088</v>
      </c>
      <c r="N40" s="96">
        <f t="shared" si="17"/>
        <v>910.81081081081084</v>
      </c>
      <c r="O40" s="198">
        <f t="shared" si="18"/>
        <v>54.54545454545454</v>
      </c>
      <c r="P40" s="197">
        <f t="shared" si="10"/>
        <v>81.081081081081081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69</v>
      </c>
      <c r="B41" s="79">
        <v>51</v>
      </c>
      <c r="C41" s="5">
        <v>314</v>
      </c>
      <c r="D41" s="130">
        <f t="shared" si="11"/>
        <v>4.5595662313297383E-2</v>
      </c>
      <c r="E41" s="80">
        <v>57</v>
      </c>
      <c r="F41" s="5">
        <v>426</v>
      </c>
      <c r="G41" s="94">
        <f t="shared" si="12"/>
        <v>6.3482507290802043E-2</v>
      </c>
      <c r="H41" s="79">
        <v>115</v>
      </c>
      <c r="I41" s="5">
        <v>774</v>
      </c>
      <c r="J41" s="153">
        <f t="shared" si="13"/>
        <v>0.11856690298347415</v>
      </c>
      <c r="K41" s="193">
        <f t="shared" si="14"/>
        <v>89.473684210526315</v>
      </c>
      <c r="L41" s="197">
        <f t="shared" si="15"/>
        <v>73.708920187793424</v>
      </c>
      <c r="M41" s="95">
        <f t="shared" si="16"/>
        <v>44.347826086956523</v>
      </c>
      <c r="N41" s="96">
        <f t="shared" si="17"/>
        <v>40.568475452196381</v>
      </c>
      <c r="O41" s="198">
        <f t="shared" si="18"/>
        <v>49.565217391304351</v>
      </c>
      <c r="P41" s="197">
        <f t="shared" si="10"/>
        <v>55.038759689922479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70</v>
      </c>
      <c r="B42" s="79">
        <v>70</v>
      </c>
      <c r="C42" s="5">
        <v>314</v>
      </c>
      <c r="D42" s="130">
        <f t="shared" si="11"/>
        <v>4.5595662313297383E-2</v>
      </c>
      <c r="E42" s="80">
        <v>42</v>
      </c>
      <c r="F42" s="5">
        <v>221</v>
      </c>
      <c r="G42" s="94">
        <f t="shared" si="12"/>
        <v>3.2933413406730637E-2</v>
      </c>
      <c r="H42" s="79">
        <v>40</v>
      </c>
      <c r="I42" s="5">
        <v>179</v>
      </c>
      <c r="J42" s="153">
        <f t="shared" si="13"/>
        <v>2.742051115509286E-2</v>
      </c>
      <c r="K42" s="193">
        <f t="shared" si="14"/>
        <v>166.66666666666669</v>
      </c>
      <c r="L42" s="197">
        <f t="shared" si="15"/>
        <v>142.08144796380091</v>
      </c>
      <c r="M42" s="95">
        <f t="shared" si="16"/>
        <v>175</v>
      </c>
      <c r="N42" s="96">
        <f t="shared" si="17"/>
        <v>175.41899441340783</v>
      </c>
      <c r="O42" s="198">
        <f t="shared" si="18"/>
        <v>105</v>
      </c>
      <c r="P42" s="197">
        <f t="shared" si="10"/>
        <v>123.463687150838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71</v>
      </c>
      <c r="B43" s="79">
        <v>78</v>
      </c>
      <c r="C43" s="5">
        <v>309</v>
      </c>
      <c r="D43" s="130">
        <f t="shared" si="11"/>
        <v>4.486961673506016E-2</v>
      </c>
      <c r="E43" s="80">
        <v>102</v>
      </c>
      <c r="F43" s="5">
        <v>465</v>
      </c>
      <c r="G43" s="94">
        <f t="shared" si="12"/>
        <v>6.9294286127283916E-2</v>
      </c>
      <c r="H43" s="79">
        <v>94</v>
      </c>
      <c r="I43" s="5">
        <v>457</v>
      </c>
      <c r="J43" s="153">
        <f t="shared" si="13"/>
        <v>7.0006556412723117E-2</v>
      </c>
      <c r="K43" s="193">
        <f t="shared" si="14"/>
        <v>76.470588235294116</v>
      </c>
      <c r="L43" s="197">
        <f t="shared" si="15"/>
        <v>66.451612903225808</v>
      </c>
      <c r="M43" s="95">
        <f t="shared" si="16"/>
        <v>82.978723404255319</v>
      </c>
      <c r="N43" s="96">
        <f t="shared" si="17"/>
        <v>67.614879649890597</v>
      </c>
      <c r="O43" s="198">
        <f t="shared" si="18"/>
        <v>108.51063829787233</v>
      </c>
      <c r="P43" s="197">
        <f t="shared" si="10"/>
        <v>101.75054704595186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72</v>
      </c>
      <c r="B44" s="79">
        <v>16</v>
      </c>
      <c r="C44" s="5">
        <v>288</v>
      </c>
      <c r="D44" s="130">
        <f t="shared" si="11"/>
        <v>4.1820225306463836E-2</v>
      </c>
      <c r="E44" s="80">
        <v>36</v>
      </c>
      <c r="F44" s="5">
        <v>541</v>
      </c>
      <c r="G44" s="94">
        <f t="shared" si="12"/>
        <v>8.0619803859915268E-2</v>
      </c>
      <c r="H44" s="79">
        <v>18</v>
      </c>
      <c r="I44" s="5">
        <v>167</v>
      </c>
      <c r="J44" s="153">
        <f t="shared" si="13"/>
        <v>2.5582264597209543E-2</v>
      </c>
      <c r="K44" s="193">
        <f t="shared" si="14"/>
        <v>44.444444444444443</v>
      </c>
      <c r="L44" s="197">
        <f t="shared" si="15"/>
        <v>53.234750462107208</v>
      </c>
      <c r="M44" s="95">
        <f t="shared" si="16"/>
        <v>88.888888888888886</v>
      </c>
      <c r="N44" s="96">
        <f t="shared" si="17"/>
        <v>172.45508982035929</v>
      </c>
      <c r="O44" s="198">
        <f t="shared" si="18"/>
        <v>200</v>
      </c>
      <c r="P44" s="197">
        <f t="shared" si="10"/>
        <v>323.95209580838326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73</v>
      </c>
      <c r="B45" s="79">
        <v>46</v>
      </c>
      <c r="C45" s="5">
        <v>262</v>
      </c>
      <c r="D45" s="130">
        <f t="shared" si="11"/>
        <v>3.8044788299630296E-2</v>
      </c>
      <c r="E45" s="80">
        <v>44</v>
      </c>
      <c r="F45" s="5">
        <v>308</v>
      </c>
      <c r="G45" s="94">
        <f t="shared" si="12"/>
        <v>4.5898150811190204E-2</v>
      </c>
      <c r="H45" s="79">
        <v>30</v>
      </c>
      <c r="I45" s="5">
        <v>157</v>
      </c>
      <c r="J45" s="153">
        <f t="shared" si="13"/>
        <v>2.4050392465640107E-2</v>
      </c>
      <c r="K45" s="193">
        <f t="shared" si="14"/>
        <v>104.54545454545455</v>
      </c>
      <c r="L45" s="197">
        <f t="shared" si="15"/>
        <v>85.064935064935071</v>
      </c>
      <c r="M45" s="95">
        <f t="shared" si="16"/>
        <v>153.33333333333334</v>
      </c>
      <c r="N45" s="96">
        <f t="shared" si="17"/>
        <v>166.87898089171975</v>
      </c>
      <c r="O45" s="198">
        <f t="shared" si="18"/>
        <v>146.66666666666666</v>
      </c>
      <c r="P45" s="197">
        <f t="shared" si="10"/>
        <v>196.17834394904457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74</v>
      </c>
      <c r="B46" s="79">
        <v>40</v>
      </c>
      <c r="C46" s="5">
        <v>255</v>
      </c>
      <c r="D46" s="130">
        <f t="shared" si="11"/>
        <v>3.7028324490098186E-2</v>
      </c>
      <c r="E46" s="80">
        <v>44</v>
      </c>
      <c r="F46" s="5">
        <v>262</v>
      </c>
      <c r="G46" s="94">
        <f t="shared" si="12"/>
        <v>3.9043232183544913E-2</v>
      </c>
      <c r="H46" s="79">
        <v>69</v>
      </c>
      <c r="I46" s="5">
        <v>359</v>
      </c>
      <c r="J46" s="153">
        <f t="shared" si="13"/>
        <v>5.499420952334267E-2</v>
      </c>
      <c r="K46" s="193">
        <f t="shared" si="14"/>
        <v>90.909090909090907</v>
      </c>
      <c r="L46" s="197">
        <f t="shared" si="15"/>
        <v>97.328244274809165</v>
      </c>
      <c r="M46" s="95">
        <f t="shared" si="16"/>
        <v>57.971014492753625</v>
      </c>
      <c r="N46" s="96">
        <f t="shared" si="17"/>
        <v>71.030640668523688</v>
      </c>
      <c r="O46" s="198">
        <f t="shared" si="18"/>
        <v>63.768115942028977</v>
      </c>
      <c r="P46" s="197">
        <f t="shared" si="10"/>
        <v>72.98050139275766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75</v>
      </c>
      <c r="B47" s="79">
        <v>52</v>
      </c>
      <c r="C47" s="5">
        <v>227</v>
      </c>
      <c r="D47" s="130">
        <f t="shared" si="11"/>
        <v>3.2962469251969759E-2</v>
      </c>
      <c r="E47" s="80">
        <v>46</v>
      </c>
      <c r="F47" s="5">
        <v>211</v>
      </c>
      <c r="G47" s="94">
        <f t="shared" si="12"/>
        <v>3.1443213705068612E-2</v>
      </c>
      <c r="H47" s="79">
        <v>88</v>
      </c>
      <c r="I47" s="5">
        <v>399</v>
      </c>
      <c r="J47" s="153">
        <f t="shared" si="13"/>
        <v>6.11216980496204E-2</v>
      </c>
      <c r="K47" s="193">
        <f t="shared" si="14"/>
        <v>113.04347826086956</v>
      </c>
      <c r="L47" s="197">
        <f t="shared" si="15"/>
        <v>107.58293838862558</v>
      </c>
      <c r="M47" s="95">
        <f t="shared" si="16"/>
        <v>59.090909090909093</v>
      </c>
      <c r="N47" s="96">
        <f t="shared" si="17"/>
        <v>56.892230576441108</v>
      </c>
      <c r="O47" s="198">
        <f t="shared" si="18"/>
        <v>52.272727272727273</v>
      </c>
      <c r="P47" s="197">
        <f t="shared" si="10"/>
        <v>52.882205513784463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76</v>
      </c>
      <c r="B48" s="79">
        <v>64</v>
      </c>
      <c r="C48" s="5">
        <v>223</v>
      </c>
      <c r="D48" s="130">
        <f t="shared" si="11"/>
        <v>3.2381632789379985E-2</v>
      </c>
      <c r="E48" s="80">
        <v>64</v>
      </c>
      <c r="F48" s="5">
        <v>133</v>
      </c>
      <c r="G48" s="94">
        <f t="shared" si="12"/>
        <v>1.9819656032104862E-2</v>
      </c>
      <c r="H48" s="79">
        <v>57</v>
      </c>
      <c r="I48" s="5">
        <v>173</v>
      </c>
      <c r="J48" s="153">
        <f t="shared" si="13"/>
        <v>2.6501387876151198E-2</v>
      </c>
      <c r="K48" s="193">
        <f t="shared" si="14"/>
        <v>100</v>
      </c>
      <c r="L48" s="197">
        <f t="shared" si="15"/>
        <v>167.66917293233084</v>
      </c>
      <c r="M48" s="95">
        <f t="shared" si="16"/>
        <v>112.28070175438596</v>
      </c>
      <c r="N48" s="96">
        <f t="shared" si="17"/>
        <v>128.90173410404623</v>
      </c>
      <c r="O48" s="198">
        <f t="shared" si="18"/>
        <v>112.28070175438596</v>
      </c>
      <c r="P48" s="197">
        <f t="shared" si="10"/>
        <v>76.878612716763001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77</v>
      </c>
      <c r="B49" s="79">
        <v>17</v>
      </c>
      <c r="C49" s="5">
        <v>209</v>
      </c>
      <c r="D49" s="130">
        <f t="shared" si="11"/>
        <v>3.0348705170315772E-2</v>
      </c>
      <c r="E49" s="80">
        <v>35</v>
      </c>
      <c r="F49" s="5">
        <v>81</v>
      </c>
      <c r="G49" s="94">
        <f t="shared" si="12"/>
        <v>1.2070617583462361E-2</v>
      </c>
      <c r="H49" s="79">
        <v>11</v>
      </c>
      <c r="I49" s="5">
        <v>26</v>
      </c>
      <c r="J49" s="153">
        <f t="shared" si="13"/>
        <v>3.9828675420805273E-3</v>
      </c>
      <c r="K49" s="193">
        <f t="shared" si="14"/>
        <v>48.571428571428569</v>
      </c>
      <c r="L49" s="197">
        <f t="shared" si="15"/>
        <v>258.02469135802471</v>
      </c>
      <c r="M49" s="95">
        <f t="shared" si="16"/>
        <v>154.54545454545453</v>
      </c>
      <c r="N49" s="96">
        <f t="shared" si="17"/>
        <v>803.84615384615381</v>
      </c>
      <c r="O49" s="198">
        <f t="shared" si="18"/>
        <v>318.18181818181819</v>
      </c>
      <c r="P49" s="197">
        <f t="shared" si="10"/>
        <v>311.53846153846155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78</v>
      </c>
      <c r="B50" s="79">
        <v>68</v>
      </c>
      <c r="C50" s="5">
        <v>202</v>
      </c>
      <c r="D50" s="130">
        <f t="shared" si="11"/>
        <v>2.9332241360783665E-2</v>
      </c>
      <c r="E50" s="80">
        <v>67</v>
      </c>
      <c r="F50" s="5">
        <v>287</v>
      </c>
      <c r="G50" s="94">
        <f t="shared" si="12"/>
        <v>4.2768731437699964E-2</v>
      </c>
      <c r="H50" s="79">
        <v>110</v>
      </c>
      <c r="I50" s="5">
        <v>741</v>
      </c>
      <c r="J50" s="153">
        <f t="shared" si="13"/>
        <v>0.11351172494929504</v>
      </c>
      <c r="K50" s="193">
        <f t="shared" si="14"/>
        <v>101.49253731343283</v>
      </c>
      <c r="L50" s="197">
        <f t="shared" si="15"/>
        <v>70.383275261324044</v>
      </c>
      <c r="M50" s="95">
        <f t="shared" si="16"/>
        <v>61.818181818181813</v>
      </c>
      <c r="N50" s="96">
        <f t="shared" si="17"/>
        <v>27.260458839406208</v>
      </c>
      <c r="O50" s="198">
        <f t="shared" si="18"/>
        <v>60.909090909090914</v>
      </c>
      <c r="P50" s="197">
        <f t="shared" si="10"/>
        <v>38.731443994601889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79</v>
      </c>
      <c r="B51" s="79">
        <v>30</v>
      </c>
      <c r="C51" s="5">
        <v>186</v>
      </c>
      <c r="D51" s="130">
        <f t="shared" si="11"/>
        <v>2.7008895510424562E-2</v>
      </c>
      <c r="E51" s="80">
        <v>24</v>
      </c>
      <c r="F51" s="5">
        <v>161</v>
      </c>
      <c r="G51" s="94">
        <f t="shared" si="12"/>
        <v>2.399221519675852E-2</v>
      </c>
      <c r="H51" s="79">
        <v>19</v>
      </c>
      <c r="I51" s="5">
        <v>153</v>
      </c>
      <c r="J51" s="153">
        <f t="shared" si="13"/>
        <v>2.3437643613012333E-2</v>
      </c>
      <c r="K51" s="193">
        <f t="shared" si="14"/>
        <v>125</v>
      </c>
      <c r="L51" s="197">
        <f t="shared" si="15"/>
        <v>115.52795031055901</v>
      </c>
      <c r="M51" s="95">
        <f t="shared" si="16"/>
        <v>157.89473684210526</v>
      </c>
      <c r="N51" s="96">
        <f t="shared" si="17"/>
        <v>121.56862745098039</v>
      </c>
      <c r="O51" s="198">
        <f t="shared" si="18"/>
        <v>126.31578947368421</v>
      </c>
      <c r="P51" s="197">
        <f t="shared" si="10"/>
        <v>105.22875816993465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80</v>
      </c>
      <c r="B52" s="79">
        <v>48</v>
      </c>
      <c r="C52" s="5">
        <v>185</v>
      </c>
      <c r="D52" s="130">
        <f t="shared" si="11"/>
        <v>2.6863686394777118E-2</v>
      </c>
      <c r="E52" s="80">
        <v>50</v>
      </c>
      <c r="F52" s="5">
        <v>224</v>
      </c>
      <c r="G52" s="94">
        <f t="shared" si="12"/>
        <v>3.3380473317229237E-2</v>
      </c>
      <c r="H52" s="79">
        <v>42</v>
      </c>
      <c r="I52" s="5">
        <v>202</v>
      </c>
      <c r="J52" s="153">
        <f t="shared" si="13"/>
        <v>3.0943817057702556E-2</v>
      </c>
      <c r="K52" s="193">
        <f t="shared" si="14"/>
        <v>96</v>
      </c>
      <c r="L52" s="197">
        <f t="shared" si="15"/>
        <v>82.589285714285708</v>
      </c>
      <c r="M52" s="95">
        <f t="shared" si="16"/>
        <v>114.28571428571428</v>
      </c>
      <c r="N52" s="96">
        <f t="shared" si="17"/>
        <v>91.584158415841586</v>
      </c>
      <c r="O52" s="198">
        <f t="shared" si="18"/>
        <v>119.04761904761905</v>
      </c>
      <c r="P52" s="197">
        <f t="shared" si="10"/>
        <v>110.8910891089109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81</v>
      </c>
      <c r="B53" s="79">
        <v>38</v>
      </c>
      <c r="C53" s="5">
        <v>151</v>
      </c>
      <c r="D53" s="130">
        <f t="shared" si="11"/>
        <v>2.1926576462764028E-2</v>
      </c>
      <c r="E53" s="80">
        <v>21</v>
      </c>
      <c r="F53" s="5">
        <v>62</v>
      </c>
      <c r="G53" s="94">
        <f t="shared" si="12"/>
        <v>9.2392381503045226E-3</v>
      </c>
      <c r="H53" s="79">
        <v>17</v>
      </c>
      <c r="I53" s="5">
        <v>106</v>
      </c>
      <c r="J53" s="153">
        <f t="shared" si="13"/>
        <v>1.6237844594635998E-2</v>
      </c>
      <c r="K53" s="193">
        <f t="shared" si="14"/>
        <v>180.95238095238096</v>
      </c>
      <c r="L53" s="197">
        <f t="shared" si="15"/>
        <v>243.54838709677421</v>
      </c>
      <c r="M53" s="95">
        <f t="shared" si="16"/>
        <v>223.52941176470588</v>
      </c>
      <c r="N53" s="96">
        <f t="shared" si="17"/>
        <v>142.45283018867926</v>
      </c>
      <c r="O53" s="198">
        <f t="shared" si="18"/>
        <v>123.52941176470588</v>
      </c>
      <c r="P53" s="197">
        <f t="shared" si="10"/>
        <v>58.490566037735846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82</v>
      </c>
      <c r="B54" s="79">
        <v>56</v>
      </c>
      <c r="C54" s="5">
        <v>147</v>
      </c>
      <c r="D54" s="130">
        <f t="shared" si="11"/>
        <v>2.1345740000174251E-2</v>
      </c>
      <c r="E54" s="80">
        <v>41</v>
      </c>
      <c r="F54" s="5">
        <v>112</v>
      </c>
      <c r="G54" s="94">
        <f t="shared" si="12"/>
        <v>1.6690236658614618E-2</v>
      </c>
      <c r="H54" s="79">
        <v>52</v>
      </c>
      <c r="I54" s="5">
        <v>137</v>
      </c>
      <c r="J54" s="153">
        <f t="shared" si="13"/>
        <v>2.0986648202501242E-2</v>
      </c>
      <c r="K54" s="193">
        <f t="shared" si="14"/>
        <v>136.58536585365854</v>
      </c>
      <c r="L54" s="197">
        <f t="shared" si="15"/>
        <v>131.25</v>
      </c>
      <c r="M54" s="95">
        <f t="shared" si="16"/>
        <v>107.69230769230769</v>
      </c>
      <c r="N54" s="96">
        <f t="shared" si="17"/>
        <v>107.2992700729927</v>
      </c>
      <c r="O54" s="198">
        <f t="shared" si="18"/>
        <v>78.84615384615384</v>
      </c>
      <c r="P54" s="197">
        <f t="shared" si="10"/>
        <v>81.751824817518255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83</v>
      </c>
      <c r="B55" s="79">
        <v>33</v>
      </c>
      <c r="C55" s="5">
        <v>146</v>
      </c>
      <c r="D55" s="130">
        <f t="shared" si="11"/>
        <v>2.1200530884526808E-2</v>
      </c>
      <c r="E55" s="80">
        <v>94</v>
      </c>
      <c r="F55" s="5">
        <v>446</v>
      </c>
      <c r="G55" s="94">
        <f t="shared" si="12"/>
        <v>6.6462906694126078E-2</v>
      </c>
      <c r="H55" s="79">
        <v>23</v>
      </c>
      <c r="I55" s="5">
        <v>121</v>
      </c>
      <c r="J55" s="153">
        <f t="shared" si="13"/>
        <v>1.8535652791990147E-2</v>
      </c>
      <c r="K55" s="193">
        <f t="shared" si="14"/>
        <v>35.106382978723403</v>
      </c>
      <c r="L55" s="197">
        <f t="shared" si="15"/>
        <v>32.735426008968609</v>
      </c>
      <c r="M55" s="95">
        <f t="shared" si="16"/>
        <v>143.47826086956522</v>
      </c>
      <c r="N55" s="96">
        <f t="shared" si="17"/>
        <v>120.66115702479338</v>
      </c>
      <c r="O55" s="198">
        <f t="shared" si="18"/>
        <v>408.69565217391306</v>
      </c>
      <c r="P55" s="197">
        <f t="shared" si="10"/>
        <v>368.59504132231405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84</v>
      </c>
      <c r="B56" s="79">
        <v>34</v>
      </c>
      <c r="C56" s="5">
        <v>114</v>
      </c>
      <c r="D56" s="130">
        <f t="shared" si="11"/>
        <v>1.6553839183808601E-2</v>
      </c>
      <c r="E56" s="80">
        <v>22</v>
      </c>
      <c r="F56" s="5">
        <v>97</v>
      </c>
      <c r="G56" s="94">
        <f t="shared" si="12"/>
        <v>1.445493710612159E-2</v>
      </c>
      <c r="H56" s="79">
        <v>33</v>
      </c>
      <c r="I56" s="5">
        <v>186</v>
      </c>
      <c r="J56" s="153">
        <f t="shared" si="13"/>
        <v>2.8492821647191465E-2</v>
      </c>
      <c r="K56" s="193">
        <f t="shared" si="14"/>
        <v>154.54545454545453</v>
      </c>
      <c r="L56" s="197">
        <f t="shared" si="15"/>
        <v>117.5257731958763</v>
      </c>
      <c r="M56" s="95">
        <f t="shared" si="16"/>
        <v>103.03030303030303</v>
      </c>
      <c r="N56" s="96">
        <f t="shared" si="17"/>
        <v>61.29032258064516</v>
      </c>
      <c r="O56" s="198">
        <f t="shared" si="18"/>
        <v>66.666666666666657</v>
      </c>
      <c r="P56" s="197">
        <f t="shared" si="10"/>
        <v>52.1505376344086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85</v>
      </c>
      <c r="B57" s="79">
        <v>37</v>
      </c>
      <c r="C57" s="5">
        <v>111</v>
      </c>
      <c r="D57" s="130">
        <f t="shared" si="11"/>
        <v>1.6118211836866271E-2</v>
      </c>
      <c r="E57" s="80">
        <v>16</v>
      </c>
      <c r="F57" s="5">
        <v>47</v>
      </c>
      <c r="G57" s="94">
        <f t="shared" si="12"/>
        <v>7.0039385978114934E-3</v>
      </c>
      <c r="H57" s="79">
        <v>16</v>
      </c>
      <c r="I57" s="5">
        <v>113</v>
      </c>
      <c r="J57" s="153">
        <f t="shared" si="13"/>
        <v>1.7310155086734599E-2</v>
      </c>
      <c r="K57" s="193">
        <f t="shared" si="14"/>
        <v>231.25</v>
      </c>
      <c r="L57" s="197">
        <f t="shared" si="15"/>
        <v>236.17021276595747</v>
      </c>
      <c r="M57" s="95">
        <f t="shared" si="16"/>
        <v>231.25</v>
      </c>
      <c r="N57" s="96">
        <f t="shared" si="17"/>
        <v>98.230088495575217</v>
      </c>
      <c r="O57" s="198">
        <f t="shared" si="18"/>
        <v>100</v>
      </c>
      <c r="P57" s="197">
        <f t="shared" si="10"/>
        <v>41.592920353982301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86</v>
      </c>
      <c r="B58" s="79">
        <v>32</v>
      </c>
      <c r="C58" s="5">
        <v>108</v>
      </c>
      <c r="D58" s="130">
        <f t="shared" si="11"/>
        <v>1.5682584489923938E-2</v>
      </c>
      <c r="E58" s="80">
        <v>39</v>
      </c>
      <c r="F58" s="5">
        <v>157</v>
      </c>
      <c r="G58" s="94">
        <f t="shared" si="12"/>
        <v>2.3396135316093712E-2</v>
      </c>
      <c r="H58" s="79">
        <v>23</v>
      </c>
      <c r="I58" s="5">
        <v>69</v>
      </c>
      <c r="J58" s="153">
        <f t="shared" si="13"/>
        <v>1.0569917707829092E-2</v>
      </c>
      <c r="K58" s="193">
        <f t="shared" si="14"/>
        <v>82.051282051282044</v>
      </c>
      <c r="L58" s="197">
        <f t="shared" si="15"/>
        <v>68.789808917197448</v>
      </c>
      <c r="M58" s="95">
        <f t="shared" si="16"/>
        <v>139.13043478260869</v>
      </c>
      <c r="N58" s="96">
        <f t="shared" si="17"/>
        <v>156.52173913043478</v>
      </c>
      <c r="O58" s="198">
        <f t="shared" si="18"/>
        <v>169.56521739130434</v>
      </c>
      <c r="P58" s="197">
        <f t="shared" si="10"/>
        <v>227.53623188405797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87</v>
      </c>
      <c r="B59" s="79">
        <v>37</v>
      </c>
      <c r="C59" s="5">
        <v>105</v>
      </c>
      <c r="D59" s="130">
        <f t="shared" si="11"/>
        <v>1.5246957142981608E-2</v>
      </c>
      <c r="E59" s="80">
        <v>11</v>
      </c>
      <c r="F59" s="5">
        <v>29</v>
      </c>
      <c r="G59" s="94">
        <f t="shared" si="12"/>
        <v>4.3215791348198574E-3</v>
      </c>
      <c r="H59" s="79">
        <v>28</v>
      </c>
      <c r="I59" s="5">
        <v>67</v>
      </c>
      <c r="J59" s="153">
        <f t="shared" si="13"/>
        <v>1.0263543281515205E-2</v>
      </c>
      <c r="K59" s="193">
        <f t="shared" si="14"/>
        <v>336.36363636363637</v>
      </c>
      <c r="L59" s="197">
        <f t="shared" si="15"/>
        <v>362.06896551724139</v>
      </c>
      <c r="M59" s="95">
        <f t="shared" si="16"/>
        <v>132.14285714285714</v>
      </c>
      <c r="N59" s="96">
        <f t="shared" si="17"/>
        <v>156.71641791044777</v>
      </c>
      <c r="O59" s="198">
        <f t="shared" si="18"/>
        <v>39.285714285714285</v>
      </c>
      <c r="P59" s="197">
        <f t="shared" si="10"/>
        <v>43.283582089552233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88</v>
      </c>
      <c r="B60" s="79">
        <v>18</v>
      </c>
      <c r="C60" s="5">
        <v>96</v>
      </c>
      <c r="D60" s="130">
        <f t="shared" si="11"/>
        <v>1.3940075102154614E-2</v>
      </c>
      <c r="E60" s="80">
        <v>13</v>
      </c>
      <c r="F60" s="5">
        <v>60</v>
      </c>
      <c r="G60" s="94">
        <f t="shared" si="12"/>
        <v>8.9411982099721187E-3</v>
      </c>
      <c r="H60" s="79">
        <v>5</v>
      </c>
      <c r="I60" s="5">
        <v>58</v>
      </c>
      <c r="J60" s="153">
        <f t="shared" si="13"/>
        <v>8.8848583631027152E-3</v>
      </c>
      <c r="K60" s="193">
        <f t="shared" si="14"/>
        <v>138.46153846153845</v>
      </c>
      <c r="L60" s="197">
        <f t="shared" si="15"/>
        <v>160</v>
      </c>
      <c r="M60" s="95">
        <f t="shared" si="16"/>
        <v>360</v>
      </c>
      <c r="N60" s="96">
        <f t="shared" si="17"/>
        <v>165.51724137931035</v>
      </c>
      <c r="O60" s="198">
        <f t="shared" si="18"/>
        <v>260</v>
      </c>
      <c r="P60" s="197">
        <f t="shared" si="10"/>
        <v>103.44827586206897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89</v>
      </c>
      <c r="B61" s="79">
        <v>26</v>
      </c>
      <c r="C61" s="5">
        <v>89</v>
      </c>
      <c r="D61" s="130">
        <f t="shared" si="11"/>
        <v>1.2923611292622506E-2</v>
      </c>
      <c r="E61" s="80">
        <v>32</v>
      </c>
      <c r="F61" s="5">
        <v>73</v>
      </c>
      <c r="G61" s="94">
        <f t="shared" si="12"/>
        <v>1.0878457822132743E-2</v>
      </c>
      <c r="H61" s="79">
        <v>20</v>
      </c>
      <c r="I61" s="5">
        <v>66</v>
      </c>
      <c r="J61" s="153">
        <f t="shared" si="13"/>
        <v>1.0110356068358263E-2</v>
      </c>
      <c r="K61" s="193">
        <f t="shared" si="14"/>
        <v>81.25</v>
      </c>
      <c r="L61" s="197">
        <f t="shared" si="15"/>
        <v>121.91780821917808</v>
      </c>
      <c r="M61" s="95">
        <f t="shared" si="16"/>
        <v>130</v>
      </c>
      <c r="N61" s="96">
        <f t="shared" si="17"/>
        <v>134.84848484848484</v>
      </c>
      <c r="O61" s="198">
        <f t="shared" si="18"/>
        <v>160</v>
      </c>
      <c r="P61" s="197">
        <f t="shared" si="10"/>
        <v>110.60606060606059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90</v>
      </c>
      <c r="B62" s="79">
        <v>9</v>
      </c>
      <c r="C62" s="5">
        <v>47</v>
      </c>
      <c r="D62" s="130">
        <f t="shared" si="11"/>
        <v>6.824828435429863E-3</v>
      </c>
      <c r="E62" s="80">
        <v>9</v>
      </c>
      <c r="F62" s="5">
        <v>50</v>
      </c>
      <c r="G62" s="94">
        <f t="shared" si="12"/>
        <v>7.4509985083100992E-3</v>
      </c>
      <c r="H62" s="79">
        <v>15</v>
      </c>
      <c r="I62" s="5">
        <v>69</v>
      </c>
      <c r="J62" s="153">
        <f t="shared" si="13"/>
        <v>1.0569917707829092E-2</v>
      </c>
      <c r="K62" s="193">
        <f t="shared" si="14"/>
        <v>100</v>
      </c>
      <c r="L62" s="197">
        <f t="shared" si="15"/>
        <v>94</v>
      </c>
      <c r="M62" s="95">
        <f t="shared" si="16"/>
        <v>60</v>
      </c>
      <c r="N62" s="96">
        <f t="shared" si="17"/>
        <v>68.115942028985515</v>
      </c>
      <c r="O62" s="198">
        <f t="shared" si="18"/>
        <v>60</v>
      </c>
      <c r="P62" s="197">
        <f t="shared" si="10"/>
        <v>72.463768115942031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91</v>
      </c>
      <c r="B63" s="79">
        <v>11</v>
      </c>
      <c r="C63" s="5">
        <v>43</v>
      </c>
      <c r="D63" s="130">
        <f t="shared" si="11"/>
        <v>6.2439919728400862E-3</v>
      </c>
      <c r="E63" s="80">
        <v>9</v>
      </c>
      <c r="F63" s="5">
        <v>18</v>
      </c>
      <c r="G63" s="94">
        <f t="shared" si="12"/>
        <v>2.6823594629916355E-3</v>
      </c>
      <c r="H63" s="79">
        <v>13</v>
      </c>
      <c r="I63" s="5">
        <v>30</v>
      </c>
      <c r="J63" s="153">
        <f t="shared" si="13"/>
        <v>4.5956163947083011E-3</v>
      </c>
      <c r="K63" s="193">
        <f t="shared" si="14"/>
        <v>122.22222222222223</v>
      </c>
      <c r="L63" s="197">
        <f t="shared" si="15"/>
        <v>238.88888888888889</v>
      </c>
      <c r="M63" s="95">
        <f t="shared" si="16"/>
        <v>84.615384615384613</v>
      </c>
      <c r="N63" s="96">
        <f t="shared" si="17"/>
        <v>143.33333333333334</v>
      </c>
      <c r="O63" s="198">
        <f t="shared" si="18"/>
        <v>69.230769230769226</v>
      </c>
      <c r="P63" s="197">
        <f t="shared" si="10"/>
        <v>60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92</v>
      </c>
      <c r="B64" s="79">
        <v>15</v>
      </c>
      <c r="C64" s="5">
        <v>35</v>
      </c>
      <c r="D64" s="130">
        <f t="shared" si="11"/>
        <v>5.0823190476605362E-3</v>
      </c>
      <c r="E64" s="80">
        <v>27</v>
      </c>
      <c r="F64" s="5">
        <v>85</v>
      </c>
      <c r="G64" s="94">
        <f t="shared" si="12"/>
        <v>1.2666697464127168E-2</v>
      </c>
      <c r="H64" s="79">
        <v>5</v>
      </c>
      <c r="I64" s="5">
        <v>9</v>
      </c>
      <c r="J64" s="153">
        <f t="shared" si="13"/>
        <v>1.3786849184124902E-3</v>
      </c>
      <c r="K64" s="193">
        <f t="shared" si="14"/>
        <v>55.555555555555557</v>
      </c>
      <c r="L64" s="197">
        <f t="shared" si="15"/>
        <v>41.17647058823529</v>
      </c>
      <c r="M64" s="95">
        <f t="shared" si="16"/>
        <v>300</v>
      </c>
      <c r="N64" s="96">
        <f t="shared" si="17"/>
        <v>388.88888888888886</v>
      </c>
      <c r="O64" s="198">
        <f t="shared" si="18"/>
        <v>540</v>
      </c>
      <c r="P64" s="197">
        <f t="shared" si="10"/>
        <v>944.44444444444446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93</v>
      </c>
      <c r="B65" s="79">
        <v>7</v>
      </c>
      <c r="C65" s="5">
        <v>23</v>
      </c>
      <c r="D65" s="130">
        <f t="shared" si="11"/>
        <v>3.339809659891209E-3</v>
      </c>
      <c r="E65" s="80">
        <v>3</v>
      </c>
      <c r="F65" s="5">
        <v>26</v>
      </c>
      <c r="G65" s="94">
        <f t="shared" si="12"/>
        <v>3.8745192243212516E-3</v>
      </c>
      <c r="H65" s="79">
        <v>4</v>
      </c>
      <c r="I65" s="5">
        <v>15</v>
      </c>
      <c r="J65" s="153">
        <f t="shared" si="13"/>
        <v>2.2978081973541505E-3</v>
      </c>
      <c r="K65" s="193">
        <f t="shared" si="14"/>
        <v>233.33333333333334</v>
      </c>
      <c r="L65" s="197">
        <f t="shared" si="15"/>
        <v>88.461538461538453</v>
      </c>
      <c r="M65" s="95">
        <f t="shared" si="16"/>
        <v>175</v>
      </c>
      <c r="N65" s="96">
        <f t="shared" si="17"/>
        <v>153.33333333333334</v>
      </c>
      <c r="O65" s="198">
        <f t="shared" si="18"/>
        <v>75</v>
      </c>
      <c r="P65" s="197">
        <f t="shared" si="10"/>
        <v>173.33333333333334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94</v>
      </c>
      <c r="B66" s="79">
        <v>10</v>
      </c>
      <c r="C66" s="5">
        <v>21</v>
      </c>
      <c r="D66" s="130">
        <f t="shared" si="11"/>
        <v>3.0493914285963219E-3</v>
      </c>
      <c r="E66" s="80">
        <v>7</v>
      </c>
      <c r="F66" s="5">
        <v>36</v>
      </c>
      <c r="G66" s="94">
        <f t="shared" si="12"/>
        <v>5.3647189259832711E-3</v>
      </c>
      <c r="H66" s="79">
        <v>8</v>
      </c>
      <c r="I66" s="5">
        <v>30</v>
      </c>
      <c r="J66" s="153">
        <f t="shared" si="13"/>
        <v>4.5956163947083011E-3</v>
      </c>
      <c r="K66" s="193">
        <f t="shared" si="14"/>
        <v>142.85714285714286</v>
      </c>
      <c r="L66" s="197">
        <f t="shared" si="15"/>
        <v>58.333333333333336</v>
      </c>
      <c r="M66" s="95">
        <f t="shared" si="16"/>
        <v>125</v>
      </c>
      <c r="N66" s="96">
        <f t="shared" si="17"/>
        <v>70</v>
      </c>
      <c r="O66" s="198">
        <f t="shared" si="18"/>
        <v>87.5</v>
      </c>
      <c r="P66" s="197">
        <f t="shared" si="10"/>
        <v>120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95</v>
      </c>
      <c r="B67" s="79">
        <v>5</v>
      </c>
      <c r="C67" s="5">
        <v>20</v>
      </c>
      <c r="D67" s="130">
        <f t="shared" si="11"/>
        <v>2.9041823129488777E-3</v>
      </c>
      <c r="E67" s="80">
        <v>3</v>
      </c>
      <c r="F67" s="5">
        <v>4</v>
      </c>
      <c r="G67" s="94">
        <f t="shared" si="12"/>
        <v>5.9607988066480791E-4</v>
      </c>
      <c r="H67" s="79">
        <v>4</v>
      </c>
      <c r="I67" s="5">
        <v>5</v>
      </c>
      <c r="J67" s="153">
        <f t="shared" si="13"/>
        <v>7.6593606578471681E-4</v>
      </c>
      <c r="K67" s="193">
        <f t="shared" si="14"/>
        <v>166.66666666666669</v>
      </c>
      <c r="L67" s="197">
        <f t="shared" si="15"/>
        <v>500</v>
      </c>
      <c r="M67" s="95">
        <f t="shared" si="16"/>
        <v>125</v>
      </c>
      <c r="N67" s="96">
        <f t="shared" si="17"/>
        <v>400</v>
      </c>
      <c r="O67" s="198">
        <f t="shared" si="18"/>
        <v>75</v>
      </c>
      <c r="P67" s="197">
        <f t="shared" si="10"/>
        <v>80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96</v>
      </c>
      <c r="B68" s="79">
        <v>4</v>
      </c>
      <c r="C68" s="5">
        <v>18</v>
      </c>
      <c r="D68" s="130">
        <f t="shared" si="11"/>
        <v>2.6137640816539898E-3</v>
      </c>
      <c r="E68" s="80">
        <v>6</v>
      </c>
      <c r="F68" s="5">
        <v>12</v>
      </c>
      <c r="G68" s="94">
        <f t="shared" si="12"/>
        <v>1.7882396419944236E-3</v>
      </c>
      <c r="H68" s="79">
        <v>3</v>
      </c>
      <c r="I68" s="5">
        <v>19</v>
      </c>
      <c r="J68" s="153">
        <f t="shared" si="13"/>
        <v>2.9105570499819242E-3</v>
      </c>
      <c r="K68" s="193">
        <f t="shared" si="14"/>
        <v>66.666666666666657</v>
      </c>
      <c r="L68" s="197">
        <f t="shared" si="15"/>
        <v>150</v>
      </c>
      <c r="M68" s="95">
        <f t="shared" si="16"/>
        <v>133.33333333333331</v>
      </c>
      <c r="N68" s="96">
        <f t="shared" si="17"/>
        <v>94.73684210526315</v>
      </c>
      <c r="O68" s="198">
        <f t="shared" si="18"/>
        <v>200</v>
      </c>
      <c r="P68" s="197">
        <f t="shared" si="10"/>
        <v>63.157894736842103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97</v>
      </c>
      <c r="B69" s="79">
        <v>5</v>
      </c>
      <c r="C69" s="5">
        <v>18</v>
      </c>
      <c r="D69" s="130">
        <f t="shared" si="11"/>
        <v>2.6137640816539898E-3</v>
      </c>
      <c r="E69" s="80">
        <v>18</v>
      </c>
      <c r="F69" s="5">
        <v>64</v>
      </c>
      <c r="G69" s="94">
        <f t="shared" si="12"/>
        <v>9.5372780906369265E-3</v>
      </c>
      <c r="H69" s="79">
        <v>8</v>
      </c>
      <c r="I69" s="5">
        <v>17</v>
      </c>
      <c r="J69" s="153">
        <f t="shared" si="13"/>
        <v>2.6041826236680374E-3</v>
      </c>
      <c r="K69" s="193">
        <f t="shared" si="14"/>
        <v>27.777777777777779</v>
      </c>
      <c r="L69" s="197">
        <f t="shared" si="15"/>
        <v>28.125</v>
      </c>
      <c r="M69" s="95">
        <f t="shared" si="16"/>
        <v>62.5</v>
      </c>
      <c r="N69" s="96">
        <f t="shared" si="17"/>
        <v>105.88235294117648</v>
      </c>
      <c r="O69" s="198">
        <f t="shared" si="18"/>
        <v>225</v>
      </c>
      <c r="P69" s="197">
        <f t="shared" si="10"/>
        <v>376.47058823529409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98</v>
      </c>
      <c r="B70" s="79">
        <v>7</v>
      </c>
      <c r="C70" s="5">
        <v>16</v>
      </c>
      <c r="D70" s="130">
        <f t="shared" ref="D70:D80" si="19">IF($C$83&lt;&gt;0,C70/$C$83*100,0)</f>
        <v>2.3233458503591018E-3</v>
      </c>
      <c r="E70" s="80">
        <v>5</v>
      </c>
      <c r="F70" s="5">
        <v>19</v>
      </c>
      <c r="G70" s="94">
        <f t="shared" ref="G70:G78" si="20">IF($F$83&lt;&gt;0,F70/$F$83*100,0)</f>
        <v>2.8313794331578375E-3</v>
      </c>
      <c r="H70" s="79">
        <v>10</v>
      </c>
      <c r="I70" s="5">
        <v>62</v>
      </c>
      <c r="J70" s="153">
        <f t="shared" ref="J70:J78" si="21">IF($I$83&lt;&gt;0,I70/$I$83*100,0)</f>
        <v>9.497607215730489E-3</v>
      </c>
      <c r="K70" s="193">
        <f t="shared" ref="K70:K80" si="22">IF(OR(B70&lt;&gt;0)*(E70&lt;&gt;0),B70/E70*100," ")</f>
        <v>140</v>
      </c>
      <c r="L70" s="197">
        <f t="shared" ref="L70:L80" si="23">IF(OR(C70&lt;&gt;0)*(F70&lt;&gt;0),C70/F70*100," ")</f>
        <v>84.210526315789465</v>
      </c>
      <c r="M70" s="95">
        <f t="shared" ref="M70:N83" si="24">IF(OR(B70&lt;&gt;0)*(H70&lt;&gt;0),B70/H70*100," ")</f>
        <v>70</v>
      </c>
      <c r="N70" s="96">
        <f t="shared" si="24"/>
        <v>25.806451612903224</v>
      </c>
      <c r="O70" s="198">
        <f t="shared" si="18"/>
        <v>50</v>
      </c>
      <c r="P70" s="197">
        <f t="shared" si="10"/>
        <v>30.64516129032258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99</v>
      </c>
      <c r="B71" s="79">
        <v>4</v>
      </c>
      <c r="C71" s="5">
        <v>11</v>
      </c>
      <c r="D71" s="130">
        <f t="shared" si="19"/>
        <v>1.5973002721218826E-3</v>
      </c>
      <c r="E71" s="80">
        <v>1</v>
      </c>
      <c r="F71" s="5">
        <v>6</v>
      </c>
      <c r="G71" s="94">
        <f t="shared" si="20"/>
        <v>8.9411982099721181E-4</v>
      </c>
      <c r="H71" s="79">
        <v>3</v>
      </c>
      <c r="I71" s="5">
        <v>22</v>
      </c>
      <c r="J71" s="153">
        <f t="shared" si="21"/>
        <v>3.3701186894527536E-3</v>
      </c>
      <c r="K71" s="193">
        <f t="shared" si="22"/>
        <v>400</v>
      </c>
      <c r="L71" s="197">
        <f t="shared" si="23"/>
        <v>183.33333333333331</v>
      </c>
      <c r="M71" s="95">
        <f t="shared" si="24"/>
        <v>133.33333333333331</v>
      </c>
      <c r="N71" s="96">
        <f t="shared" si="24"/>
        <v>50</v>
      </c>
      <c r="O71" s="198">
        <f t="shared" ref="O71:O80" si="25">IF(OR(E71&lt;&gt;0)*(H71&lt;&gt;0),E71/H71*100," ")</f>
        <v>33.333333333333329</v>
      </c>
      <c r="P71" s="197">
        <f t="shared" ref="P71:P80" si="26">IF(OR(F71&lt;&gt;0)*(I71&lt;&gt;0),F71/I71*100," ")</f>
        <v>27.27272727272727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100</v>
      </c>
      <c r="B72" s="79">
        <v>3</v>
      </c>
      <c r="C72" s="5">
        <v>11</v>
      </c>
      <c r="D72" s="130">
        <f t="shared" si="19"/>
        <v>1.5973002721218826E-3</v>
      </c>
      <c r="E72" s="80">
        <v>5</v>
      </c>
      <c r="F72" s="5">
        <v>15</v>
      </c>
      <c r="G72" s="94">
        <f t="shared" si="20"/>
        <v>2.2352995524930297E-3</v>
      </c>
      <c r="H72" s="79">
        <v>0</v>
      </c>
      <c r="I72" s="5">
        <v>0</v>
      </c>
      <c r="J72" s="153">
        <f t="shared" si="21"/>
        <v>0</v>
      </c>
      <c r="K72" s="193">
        <f t="shared" si="22"/>
        <v>60</v>
      </c>
      <c r="L72" s="197">
        <f t="shared" si="23"/>
        <v>73.333333333333329</v>
      </c>
      <c r="M72" s="95" t="str">
        <f t="shared" si="24"/>
        <v xml:space="preserve"> </v>
      </c>
      <c r="N72" s="96" t="str">
        <f t="shared" si="24"/>
        <v xml:space="preserve"> </v>
      </c>
      <c r="O72" s="198" t="str">
        <f t="shared" si="25"/>
        <v xml:space="preserve"> </v>
      </c>
      <c r="P72" s="197" t="str">
        <f t="shared" si="26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101</v>
      </c>
      <c r="B73" s="79">
        <v>3</v>
      </c>
      <c r="C73" s="5">
        <v>10</v>
      </c>
      <c r="D73" s="130">
        <f t="shared" si="19"/>
        <v>1.4520911564744388E-3</v>
      </c>
      <c r="E73" s="80">
        <v>19</v>
      </c>
      <c r="F73" s="5">
        <v>22</v>
      </c>
      <c r="G73" s="94">
        <f t="shared" si="20"/>
        <v>3.2784393436564433E-3</v>
      </c>
      <c r="H73" s="79">
        <v>0</v>
      </c>
      <c r="I73" s="5">
        <v>0</v>
      </c>
      <c r="J73" s="153">
        <f t="shared" si="21"/>
        <v>0</v>
      </c>
      <c r="K73" s="193">
        <f t="shared" si="22"/>
        <v>15.789473684210526</v>
      </c>
      <c r="L73" s="197">
        <f t="shared" si="23"/>
        <v>45.454545454545453</v>
      </c>
      <c r="M73" s="95" t="str">
        <f t="shared" si="24"/>
        <v xml:space="preserve"> </v>
      </c>
      <c r="N73" s="96" t="str">
        <f t="shared" si="24"/>
        <v xml:space="preserve"> </v>
      </c>
      <c r="O73" s="198" t="str">
        <f t="shared" si="25"/>
        <v xml:space="preserve"> </v>
      </c>
      <c r="P73" s="197" t="str">
        <f t="shared" si="26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102</v>
      </c>
      <c r="B74" s="79">
        <v>1</v>
      </c>
      <c r="C74" s="5">
        <v>10</v>
      </c>
      <c r="D74" s="130">
        <f t="shared" si="19"/>
        <v>1.4520911564744388E-3</v>
      </c>
      <c r="E74" s="80">
        <v>1</v>
      </c>
      <c r="F74" s="5">
        <v>4</v>
      </c>
      <c r="G74" s="94">
        <f t="shared" si="20"/>
        <v>5.9607988066480791E-4</v>
      </c>
      <c r="H74" s="79">
        <v>5</v>
      </c>
      <c r="I74" s="5">
        <v>27</v>
      </c>
      <c r="J74" s="153">
        <f t="shared" si="21"/>
        <v>4.1360547552374708E-3</v>
      </c>
      <c r="K74" s="193">
        <f t="shared" si="22"/>
        <v>100</v>
      </c>
      <c r="L74" s="197">
        <f t="shared" si="23"/>
        <v>250</v>
      </c>
      <c r="M74" s="95">
        <f t="shared" si="24"/>
        <v>20</v>
      </c>
      <c r="N74" s="96">
        <f t="shared" si="24"/>
        <v>37.037037037037038</v>
      </c>
      <c r="O74" s="198">
        <f t="shared" si="25"/>
        <v>20</v>
      </c>
      <c r="P74" s="197">
        <f t="shared" si="26"/>
        <v>14.814814814814813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103</v>
      </c>
      <c r="B75" s="79">
        <v>3</v>
      </c>
      <c r="C75" s="5">
        <v>9</v>
      </c>
      <c r="D75" s="130">
        <f t="shared" si="19"/>
        <v>1.3068820408269949E-3</v>
      </c>
      <c r="E75" s="80">
        <v>5</v>
      </c>
      <c r="F75" s="5">
        <v>17</v>
      </c>
      <c r="G75" s="94">
        <f t="shared" si="20"/>
        <v>2.5333394928254336E-3</v>
      </c>
      <c r="H75" s="79">
        <v>12</v>
      </c>
      <c r="I75" s="5">
        <v>62</v>
      </c>
      <c r="J75" s="153">
        <f t="shared" si="21"/>
        <v>9.497607215730489E-3</v>
      </c>
      <c r="K75" s="193">
        <f t="shared" si="22"/>
        <v>60</v>
      </c>
      <c r="L75" s="197">
        <f t="shared" si="23"/>
        <v>52.941176470588239</v>
      </c>
      <c r="M75" s="95">
        <f t="shared" si="24"/>
        <v>25</v>
      </c>
      <c r="N75" s="96">
        <f t="shared" si="24"/>
        <v>14.516129032258066</v>
      </c>
      <c r="O75" s="198">
        <f t="shared" si="25"/>
        <v>41.666666666666671</v>
      </c>
      <c r="P75" s="197">
        <f t="shared" si="26"/>
        <v>27.419354838709676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104</v>
      </c>
      <c r="B76" s="79">
        <v>3</v>
      </c>
      <c r="C76" s="5">
        <v>7</v>
      </c>
      <c r="D76" s="130">
        <f t="shared" si="19"/>
        <v>1.0164638095321071E-3</v>
      </c>
      <c r="E76" s="80">
        <v>4</v>
      </c>
      <c r="F76" s="5">
        <v>6</v>
      </c>
      <c r="G76" s="94">
        <f t="shared" si="20"/>
        <v>8.9411982099721181E-4</v>
      </c>
      <c r="H76" s="79">
        <v>2</v>
      </c>
      <c r="I76" s="5">
        <v>8</v>
      </c>
      <c r="J76" s="153">
        <f t="shared" si="21"/>
        <v>1.225497705255547E-3</v>
      </c>
      <c r="K76" s="193">
        <f>IF(OR(B76&lt;&gt;0)*(E76&lt;&gt;0),B76/E76*100," ")</f>
        <v>75</v>
      </c>
      <c r="L76" s="197">
        <f t="shared" si="23"/>
        <v>116.66666666666667</v>
      </c>
      <c r="M76" s="95">
        <f t="shared" si="24"/>
        <v>150</v>
      </c>
      <c r="N76" s="96">
        <f t="shared" si="24"/>
        <v>87.5</v>
      </c>
      <c r="O76" s="198">
        <f t="shared" si="25"/>
        <v>200</v>
      </c>
      <c r="P76" s="197">
        <f t="shared" si="26"/>
        <v>75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105</v>
      </c>
      <c r="B77" s="79">
        <v>2</v>
      </c>
      <c r="C77" s="5">
        <v>6</v>
      </c>
      <c r="D77" s="130">
        <f t="shared" si="19"/>
        <v>8.7125469388466339E-4</v>
      </c>
      <c r="E77" s="80">
        <v>0</v>
      </c>
      <c r="F77" s="5">
        <v>0</v>
      </c>
      <c r="G77" s="94">
        <f t="shared" si="20"/>
        <v>0</v>
      </c>
      <c r="H77" s="79">
        <v>4</v>
      </c>
      <c r="I77" s="5">
        <v>4</v>
      </c>
      <c r="J77" s="153" t="e">
        <f>IF(#REF!&lt;&gt;0,#REF!/#REF!*100,0)</f>
        <v>#REF!</v>
      </c>
      <c r="K77" s="193" t="str">
        <f>IF(OR(B77&lt;&gt;0)*(E77&lt;&gt;0),B77/E77*100," ")</f>
        <v xml:space="preserve"> </v>
      </c>
      <c r="L77" s="197" t="str">
        <f t="shared" si="23"/>
        <v xml:space="preserve"> </v>
      </c>
      <c r="M77" s="95">
        <f>IF(OR(B77&lt;&gt;0)*(H77&lt;&gt;0),B77/H77*100," ")</f>
        <v>50</v>
      </c>
      <c r="N77" s="96">
        <f t="shared" si="24"/>
        <v>150</v>
      </c>
      <c r="O77" s="198" t="str">
        <f t="shared" si="25"/>
        <v xml:space="preserve"> </v>
      </c>
      <c r="P77" s="197" t="str">
        <f t="shared" si="26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106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4"/>
        <v xml:space="preserve"> </v>
      </c>
      <c r="O78" s="198" t="str">
        <f t="shared" si="25"/>
        <v xml:space="preserve"> </v>
      </c>
      <c r="P78" s="197" t="str">
        <f t="shared" si="26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107</v>
      </c>
      <c r="B79" s="142">
        <v>0</v>
      </c>
      <c r="C79" s="4">
        <v>0</v>
      </c>
      <c r="D79" s="130"/>
      <c r="E79" s="147">
        <v>0</v>
      </c>
      <c r="F79" s="4">
        <v>0</v>
      </c>
      <c r="G79" s="94">
        <f t="shared" ref="G79:G80" si="27">IF($F$83&lt;&gt;0,F79/$F$83*100,0)</f>
        <v>0</v>
      </c>
      <c r="H79" s="142">
        <v>0</v>
      </c>
      <c r="I79" s="4">
        <v>0</v>
      </c>
      <c r="J79" s="130">
        <f t="shared" ref="J79:J80" si="28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4"/>
        <v xml:space="preserve"> </v>
      </c>
      <c r="O79" s="198" t="str">
        <f t="shared" si="25"/>
        <v xml:space="preserve"> </v>
      </c>
      <c r="P79" s="197" t="str">
        <f t="shared" si="26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108</v>
      </c>
      <c r="B80" s="143">
        <v>0</v>
      </c>
      <c r="C80" s="157">
        <v>0</v>
      </c>
      <c r="D80" s="145">
        <f t="shared" si="19"/>
        <v>0</v>
      </c>
      <c r="E80" s="148">
        <v>2</v>
      </c>
      <c r="F80" s="157">
        <v>20</v>
      </c>
      <c r="G80" s="149">
        <f t="shared" si="27"/>
        <v>2.9803994033240394E-3</v>
      </c>
      <c r="H80" s="143">
        <v>0</v>
      </c>
      <c r="I80" s="138">
        <v>0</v>
      </c>
      <c r="J80" s="145">
        <f t="shared" si="28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4"/>
        <v xml:space="preserve"> </v>
      </c>
      <c r="O80" s="198" t="str">
        <f t="shared" si="25"/>
        <v xml:space="preserve"> </v>
      </c>
      <c r="P80" s="197" t="str">
        <f t="shared" si="26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24</v>
      </c>
      <c r="B81" s="144">
        <f>SUM(B6:B80)-B10</f>
        <v>108130</v>
      </c>
      <c r="C81" s="139">
        <f>SUM(C6:C80)-C10</f>
        <v>634629</v>
      </c>
      <c r="D81" s="169">
        <f t="shared" ref="D81:D82" si="29">IF($C$83&lt;&gt;0,C81/$C$83*100,0)</f>
        <v>92.153915854221665</v>
      </c>
      <c r="E81" s="150">
        <f>SUM(E6:E80)-E10</f>
        <v>102741</v>
      </c>
      <c r="F81" s="139">
        <f>SUM(F6:F80)-F10</f>
        <v>620878</v>
      </c>
      <c r="G81" s="170">
        <f>IF($F$83&lt;&gt;0,F81/$F$83*100,0)</f>
        <v>92.52322103685114</v>
      </c>
      <c r="H81" s="144">
        <f>SUM(H6:H80)-H10</f>
        <v>99725</v>
      </c>
      <c r="I81" s="139">
        <f>SUM(I6:I80)-I10</f>
        <v>607194</v>
      </c>
      <c r="J81" s="171">
        <f>IF($I$83&lt;&gt;0,I81/$I$83*100,0)</f>
        <v>93.014356705617075</v>
      </c>
      <c r="K81" s="155">
        <f t="shared" ref="K81:L83" si="30">IF(OR(B81&lt;&gt;0)*(E81&lt;&gt;0),B81/E81*100," ")</f>
        <v>105.24522829250252</v>
      </c>
      <c r="L81" s="140">
        <f t="shared" si="30"/>
        <v>102.21476683019853</v>
      </c>
      <c r="M81" s="154">
        <f t="shared" si="24"/>
        <v>108.42817748809226</v>
      </c>
      <c r="N81" s="156">
        <f t="shared" si="24"/>
        <v>104.51832527989407</v>
      </c>
      <c r="O81" s="155">
        <f t="shared" ref="O81:P83" si="31">IF(OR(E81&lt;&gt;0)*(H81&lt;&gt;0),E81/H81*100," ")</f>
        <v>103.02431687139635</v>
      </c>
      <c r="P81" s="140">
        <f t="shared" si="31"/>
        <v>102.25364545762969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25</v>
      </c>
      <c r="B82" s="172">
        <f>B10</f>
        <v>13080</v>
      </c>
      <c r="C82" s="173">
        <f>C10</f>
        <v>54033</v>
      </c>
      <c r="D82" s="174">
        <f t="shared" si="29"/>
        <v>7.8460841457783355</v>
      </c>
      <c r="E82" s="151">
        <f>E10</f>
        <v>12573</v>
      </c>
      <c r="F82" s="113">
        <f>F10</f>
        <v>50173</v>
      </c>
      <c r="G82" s="175">
        <f>IF($F$83&lt;&gt;0,F82/$F$83*100,0)</f>
        <v>7.4767789631488517</v>
      </c>
      <c r="H82" s="172">
        <f>H10</f>
        <v>10306</v>
      </c>
      <c r="I82" s="173">
        <f>I10</f>
        <v>45602</v>
      </c>
      <c r="J82" s="176">
        <f>IF($I$83&lt;&gt;0,I82/$I$83*100,0)</f>
        <v>6.9856432943829319</v>
      </c>
      <c r="K82" s="97">
        <f t="shared" si="30"/>
        <v>104.0324504891434</v>
      </c>
      <c r="L82" s="98">
        <f t="shared" si="30"/>
        <v>107.6933809020788</v>
      </c>
      <c r="M82" s="99">
        <f t="shared" si="24"/>
        <v>126.91635940228994</v>
      </c>
      <c r="N82" s="121">
        <f t="shared" si="24"/>
        <v>118.48822420069295</v>
      </c>
      <c r="O82" s="97">
        <f t="shared" si="31"/>
        <v>121.99689501261402</v>
      </c>
      <c r="P82" s="98">
        <f t="shared" si="31"/>
        <v>110.02368317179072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121210</v>
      </c>
      <c r="C83" s="160">
        <f>C81+C82</f>
        <v>688662</v>
      </c>
      <c r="D83" s="161">
        <f>D81+D82</f>
        <v>100</v>
      </c>
      <c r="E83" s="162">
        <f>SUM(E81:E82)</f>
        <v>115314</v>
      </c>
      <c r="F83" s="160">
        <f>SUM(F81:F82)</f>
        <v>671051</v>
      </c>
      <c r="G83" s="163">
        <f>G81+G82</f>
        <v>99.999999999999986</v>
      </c>
      <c r="H83" s="159">
        <f>SUM(H81:H82)</f>
        <v>110031</v>
      </c>
      <c r="I83" s="160">
        <f>SUM(I81:I82)</f>
        <v>652796</v>
      </c>
      <c r="J83" s="161">
        <f>J81+J82</f>
        <v>100</v>
      </c>
      <c r="K83" s="165">
        <f t="shared" si="30"/>
        <v>105.11299582010858</v>
      </c>
      <c r="L83" s="166">
        <f t="shared" si="30"/>
        <v>102.624390694597</v>
      </c>
      <c r="M83" s="167">
        <f t="shared" si="24"/>
        <v>110.15986403831648</v>
      </c>
      <c r="N83" s="164">
        <f t="shared" si="24"/>
        <v>105.49421258708693</v>
      </c>
      <c r="O83" s="165">
        <f t="shared" si="31"/>
        <v>104.80137415819178</v>
      </c>
      <c r="P83" s="166">
        <f t="shared" si="31"/>
        <v>102.79643257618001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</row>
    <row r="87" spans="1:44" x14ac:dyDescent="0.25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2025-12-12T10:54:27Z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