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BE00AD64-E1CD-481D-8223-E412E45E99B8}" xr6:coauthVersionLast="47" xr6:coauthVersionMax="47" xr10:uidLastSave="{00000000-0000-0000-0000-000000000000}"/>
  <bookViews>
    <workbookView xWindow="60" yWindow="555" windowWidth="14580" windowHeight="15030" tabRatio="701" activeTab="2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5" l="1"/>
  <c r="I82" i="5"/>
  <c r="H82" i="5"/>
  <c r="H81" i="5"/>
  <c r="F81" i="5"/>
  <c r="F82" i="5"/>
  <c r="E82" i="5"/>
  <c r="E81" i="5"/>
  <c r="C81" i="5"/>
  <c r="C82" i="5"/>
  <c r="B82" i="5"/>
  <c r="B81" i="5"/>
  <c r="I12" i="3"/>
  <c r="C30" i="3"/>
  <c r="D30" i="3"/>
  <c r="C31" i="3"/>
  <c r="D31" i="3"/>
  <c r="C32" i="3"/>
  <c r="D32" i="3"/>
  <c r="G30" i="3"/>
  <c r="H30" i="3"/>
  <c r="G31" i="3"/>
  <c r="H31" i="3"/>
  <c r="G32" i="3"/>
  <c r="H32" i="3"/>
  <c r="D39" i="3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4" i="3"/>
  <c r="E14" i="3"/>
  <c r="E12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44" i="3"/>
  <c r="G44" i="3"/>
  <c r="C44" i="3"/>
  <c r="H43" i="3"/>
  <c r="G43" i="3"/>
  <c r="D43" i="3"/>
  <c r="C43" i="3"/>
  <c r="D42" i="3"/>
  <c r="C42" i="3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44" i="3" l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<sst xmlns="http://schemas.openxmlformats.org/spreadsheetml/2006/main" count="167" uniqueCount="110">
  <si>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</si>
  <si>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</si>
  <si>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</si>
  <si>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</si>
  <si>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</si>
  <si>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</si>
  <si>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</si>
  <si>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</si>
  <si>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</si>
  <si>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</si>
  <si>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</si>
  <si>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</si>
  <si>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</si>
  <si>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</si>
  <si>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</si>
  <si>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</si>
  <si>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</si>
  <si>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</si>
  <si>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</si>
  <si>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</si>
  <si>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</si>
  <si>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</si>
  <si>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</si>
  <si>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</si>
  <si>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</si>
  <si>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</si>
  <si>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</si>
  <si>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</si>
  <si>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KAMP</t>
  </si>
  <si>
    <t>2025.</t>
  </si>
  <si>
    <t>INDEKS 25/24</t>
  </si>
  <si>
    <t>INDEKS 25/23</t>
  </si>
  <si>
    <t>Njemačka</t>
  </si>
  <si>
    <t>Austrija</t>
  </si>
  <si>
    <t>Mađarska</t>
  </si>
  <si>
    <t>Slovenija</t>
  </si>
  <si>
    <t>Hrvatska</t>
  </si>
  <si>
    <t>Italija</t>
  </si>
  <si>
    <t>Slovačka</t>
  </si>
  <si>
    <t>Poljska</t>
  </si>
  <si>
    <t>Češka</t>
  </si>
  <si>
    <t>Ukrajina</t>
  </si>
  <si>
    <t>Srbija</t>
  </si>
  <si>
    <t>Nizozemska</t>
  </si>
  <si>
    <t>Belgija</t>
  </si>
  <si>
    <t>Švicarska</t>
  </si>
  <si>
    <t>Rumunjska</t>
  </si>
  <si>
    <t>Bosna i Hercegovina</t>
  </si>
  <si>
    <t>Švedska</t>
  </si>
  <si>
    <t>Francuska</t>
  </si>
  <si>
    <t>Ujedinjena Kraljevina</t>
  </si>
  <si>
    <t>SAD</t>
  </si>
  <si>
    <t>Danska</t>
  </si>
  <si>
    <t>Litva</t>
  </si>
  <si>
    <t>Ostale azijske zemlje</t>
  </si>
  <si>
    <t>Rusija</t>
  </si>
  <si>
    <t>Makedonija</t>
  </si>
  <si>
    <t>Australija</t>
  </si>
  <si>
    <t>Letonija</t>
  </si>
  <si>
    <t>Španjolska</t>
  </si>
  <si>
    <t>Norveška</t>
  </si>
  <si>
    <t>Kanada</t>
  </si>
  <si>
    <t>Irska</t>
  </si>
  <si>
    <t>Estonija</t>
  </si>
  <si>
    <t>Ostale europske zemlje</t>
  </si>
  <si>
    <t>Ostale afričke zemlje</t>
  </si>
  <si>
    <t>Portugal</t>
  </si>
  <si>
    <t>Bjelorusija</t>
  </si>
  <si>
    <t>Bugarska</t>
  </si>
  <si>
    <t>Kazahstan</t>
  </si>
  <si>
    <t>Luksemburg</t>
  </si>
  <si>
    <t>Kina</t>
  </si>
  <si>
    <t>Argentina</t>
  </si>
  <si>
    <t>Turska</t>
  </si>
  <si>
    <t>Indija</t>
  </si>
  <si>
    <t>Ostale zemlje Južne i Srednje Amerike</t>
  </si>
  <si>
    <t>Finska</t>
  </si>
  <si>
    <t>Kosovo</t>
  </si>
  <si>
    <t>Grčka</t>
  </si>
  <si>
    <t>Izrael</t>
  </si>
  <si>
    <t>Japan</t>
  </si>
  <si>
    <t>Crna Gora</t>
  </si>
  <si>
    <t>Koreja, Republika</t>
  </si>
  <si>
    <t>Brazil</t>
  </si>
  <si>
    <t>Lihtenštajn</t>
  </si>
  <si>
    <t>Novi Zeland</t>
  </si>
  <si>
    <t>Island</t>
  </si>
  <si>
    <t>Južnoafrička Republika</t>
  </si>
  <si>
    <t>Albanija</t>
  </si>
  <si>
    <t>Tajland</t>
  </si>
  <si>
    <t>Malta</t>
  </si>
  <si>
    <t>Cipar</t>
  </si>
  <si>
    <t>Meksiko</t>
  </si>
  <si>
    <t>Indonezija</t>
  </si>
  <si>
    <t>Ujedinjeni Arapski Emirati</t>
  </si>
  <si>
    <t>Čile</t>
  </si>
  <si>
    <t>Maroko</t>
  </si>
  <si>
    <t>Jordan</t>
  </si>
  <si>
    <t>Hong Kong, Kina</t>
  </si>
  <si>
    <t>Ostale zemlje Sjeverne Amerike</t>
  </si>
  <si>
    <t>Tunis</t>
  </si>
  <si>
    <t>Ostale zemlje Oceanije</t>
  </si>
  <si>
    <t>Katar</t>
  </si>
  <si>
    <t>Tajvan, Kina</t>
  </si>
  <si>
    <t>Kuvajt</t>
  </si>
  <si>
    <t>Makao, Kina</t>
  </si>
  <si>
    <t>Oman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</si>
  <si>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5.11.2025.                                                                                                                                                                                                                                                                                                                                                                        siječanj-studeni, 2025.</t>
  </si>
  <si>
    <t>IZVJEŠTAJ PO KAPACITETIMA I-X/2025</t>
  </si>
  <si>
    <t>TURISTIČKI PROMET PO ZEMLJAMA  I-X/2025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</si>
</sst>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3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10.133326857632841</c:v>
                </c:pt>
                <c:pt idx="1">
                  <c:v>37.234468367319593</c:v>
                </c:pt>
                <c:pt idx="2">
                  <c:v>9.8896507141134542</c:v>
                </c:pt>
                <c:pt idx="3">
                  <c:v>0.15315589913984834</c:v>
                </c:pt>
                <c:pt idx="4">
                  <c:v>42.589398161794264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1829</c:v>
                </c:pt>
                <c:pt idx="1">
                  <c:v>118103</c:v>
                </c:pt>
                <c:pt idx="2">
                  <c:v>444657</c:v>
                </c:pt>
                <c:pt idx="3">
                  <c:v>121013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1844</c:v>
                </c:pt>
                <c:pt idx="1">
                  <c:v>105554</c:v>
                </c:pt>
                <c:pt idx="2">
                  <c:v>445215</c:v>
                </c:pt>
                <c:pt idx="3">
                  <c:v>114003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1848</c:v>
                </c:pt>
                <c:pt idx="1">
                  <c:v>66754</c:v>
                </c:pt>
                <c:pt idx="2">
                  <c:v>458138</c:v>
                </c:pt>
                <c:pt idx="3">
                  <c:v>123790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29629</c:v>
                </c:pt>
                <c:pt idx="1">
                  <c:v>68356</c:v>
                </c:pt>
                <c:pt idx="2">
                  <c:v>22082</c:v>
                </c:pt>
                <c:pt idx="3" formatCode="General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27719</c:v>
                </c:pt>
                <c:pt idx="1">
                  <c:v>66917</c:v>
                </c:pt>
                <c:pt idx="2">
                  <c:v>19088</c:v>
                </c:pt>
                <c:pt idx="3" formatCode="General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29200</c:v>
                </c:pt>
                <c:pt idx="1">
                  <c:v>68533</c:v>
                </c:pt>
                <c:pt idx="2">
                  <c:v>11393</c:v>
                </c:pt>
                <c:pt idx="3" formatCode="General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3826917740207159"/>
                  <c:y val="9.9522306200633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3185167418288277"/>
                  <c:y val="-0.174874689834836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-6.2641773243035048E-2"/>
                  <c:y val="-9.50698455738576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0.12810898335845111"/>
                  <c:y val="-0.149008745919252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8527772615978802"/>
                  <c:y val="-4.14457125494656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049731244431636"/>
                  <c:y val="3.7691896618732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23016209625926209"/>
                  <c:y val="-7.27973248310519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7039758136367"/>
                      <c:h val="0.243898173338515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2.6961474515402629E-2"/>
                  <c:y val="-9.5649818523288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59721848628626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9968311049365992"/>
                  <c:y val="-6.9252258503709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53826450395682"/>
                      <c:h val="0.1830082426480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Njemačka</c:v>
                </c:pt>
                <c:pt idx="1">
                  <c:v>Austrija</c:v>
                </c:pt>
                <c:pt idx="2">
                  <c:v>Mađarska</c:v>
                </c:pt>
                <c:pt idx="3">
                  <c:v>Slovenija</c:v>
                </c:pt>
                <c:pt idx="4">
                  <c:v>Hrvatska</c:v>
                </c:pt>
                <c:pt idx="5">
                  <c:v>Italija</c:v>
                </c:pt>
                <c:pt idx="6">
                  <c:v>Slovačka</c:v>
                </c:pt>
                <c:pt idx="7">
                  <c:v>Poljska</c:v>
                </c:pt>
                <c:pt idx="8">
                  <c:v>Češka</c:v>
                </c:pt>
                <c:pt idx="9">
                  <c:v>Ukrajina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26.688078506188724</c:v>
                </c:pt>
                <c:pt idx="1">
                  <c:v>13.635316116347385</c:v>
                </c:pt>
                <c:pt idx="2">
                  <c:v>8.9867007389126634</c:v>
                </c:pt>
                <c:pt idx="3">
                  <c:v>8.8854758300004963</c:v>
                </c:pt>
                <c:pt idx="4">
                  <c:v>7.7903798413656897</c:v>
                </c:pt>
                <c:pt idx="5">
                  <c:v>5.7520252274643306</c:v>
                </c:pt>
                <c:pt idx="6">
                  <c:v>5.5637235597329058</c:v>
                </c:pt>
                <c:pt idx="7">
                  <c:v>5.4963375252697633</c:v>
                </c:pt>
                <c:pt idx="8">
                  <c:v>4.0667909370159361</c:v>
                </c:pt>
                <c:pt idx="9">
                  <c:v>1.9983897363193222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opLeftCell="A4" zoomScale="150" zoomScaleNormal="150" workbookViewId="0">
      <selection activeCell="A6" sqref="A6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107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J47" sqref="A36:J47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5" width="8.7109375" style="1" bestFit="1" customWidth="1"/>
    <col min="6" max="6" width="8.140625" style="1" bestFit="1" customWidth="1"/>
    <col min="7" max="8" width="9.5703125" style="1" bestFit="1" customWidth="1"/>
    <col min="9" max="9" width="10.42578125" style="1" bestFit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44" t="s">
        <v>108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55" t="s">
        <v>1</v>
      </c>
      <c r="B4" s="256"/>
      <c r="C4" s="259" t="s">
        <v>2</v>
      </c>
      <c r="D4" s="260"/>
      <c r="E4" s="260"/>
      <c r="F4" s="261"/>
      <c r="G4" s="259" t="s">
        <v>3</v>
      </c>
      <c r="H4" s="260"/>
      <c r="I4" s="260"/>
      <c r="J4" s="261"/>
      <c r="K4" s="252" t="s">
        <v>19</v>
      </c>
      <c r="L4" s="253"/>
      <c r="M4" s="253"/>
      <c r="N4" s="253"/>
      <c r="O4" s="253"/>
      <c r="P4" s="253"/>
      <c r="Q4" s="254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57"/>
      <c r="B5" s="258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64" t="s">
        <v>8</v>
      </c>
      <c r="B6" s="226" t="s">
        <v>29</v>
      </c>
      <c r="C6" s="75">
        <v>3964</v>
      </c>
      <c r="D6" s="27">
        <v>25665</v>
      </c>
      <c r="E6" s="27">
        <f>SUM(C6:D6)</f>
        <v>29629</v>
      </c>
      <c r="F6" s="28">
        <f>E6/E42*100</f>
        <v>22.033583199476471</v>
      </c>
      <c r="G6" s="75">
        <v>9748</v>
      </c>
      <c r="H6" s="27">
        <v>111265</v>
      </c>
      <c r="I6" s="27">
        <f>SUM(G6:H6)</f>
        <v>121013</v>
      </c>
      <c r="J6" s="67">
        <f>I6/I42*100</f>
        <v>10.133326857632841</v>
      </c>
      <c r="K6" s="53"/>
      <c r="L6" s="54"/>
      <c r="M6" s="87"/>
      <c r="N6" s="87"/>
      <c r="O6" s="87"/>
      <c r="P6" s="54"/>
      <c r="Q6" s="55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65"/>
      <c r="B7" s="227" t="s">
        <v>26</v>
      </c>
      <c r="C7" s="79">
        <v>4113</v>
      </c>
      <c r="D7" s="5">
        <v>23606</v>
      </c>
      <c r="E7" s="5">
        <f>SUM(C7:D7)</f>
        <v>27719</v>
      </c>
      <c r="F7" s="6">
        <f>E7/E43*100</f>
        <v>21.960166053999238</v>
      </c>
      <c r="G7" s="79">
        <v>9601</v>
      </c>
      <c r="H7" s="5">
        <v>104402</v>
      </c>
      <c r="I7" s="5">
        <f>SUM(G7:H7)</f>
        <v>114003</v>
      </c>
      <c r="J7" s="68">
        <f>I7/I43*100</f>
        <v>10.768450404089638</v>
      </c>
      <c r="K7" s="56"/>
      <c r="L7" s="81"/>
      <c r="Q7" s="57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65"/>
      <c r="B8" s="227">
        <v>2023</v>
      </c>
      <c r="C8" s="79">
        <v>3357</v>
      </c>
      <c r="D8" s="5">
        <v>25843</v>
      </c>
      <c r="E8" s="5">
        <f>SUM(C8:D8)</f>
        <v>29200</v>
      </c>
      <c r="F8" s="6">
        <f>E8/E44*100</f>
        <v>23.964873404735524</v>
      </c>
      <c r="G8" s="79">
        <v>7462</v>
      </c>
      <c r="H8" s="5">
        <v>116328</v>
      </c>
      <c r="I8" s="5">
        <f>SUM(G8:H8)</f>
        <v>123790</v>
      </c>
      <c r="J8" s="68">
        <f>I8/I44*100</f>
        <v>12.215302728140193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65"/>
      <c r="B9" s="227" t="s">
        <v>30</v>
      </c>
      <c r="C9" s="8">
        <f>C6/C7*100</f>
        <v>96.37734014101629</v>
      </c>
      <c r="D9" s="7">
        <f>D6/D7*100</f>
        <v>108.72235872235872</v>
      </c>
      <c r="E9" s="7">
        <f>E6/E7*100</f>
        <v>106.89058046827087</v>
      </c>
      <c r="F9" s="6"/>
      <c r="G9" s="8">
        <f>G6/G7*100</f>
        <v>101.53109051140505</v>
      </c>
      <c r="H9" s="7">
        <f>H6/H7*100</f>
        <v>106.57362885768471</v>
      </c>
      <c r="I9" s="7">
        <f>I6/I7*100</f>
        <v>106.14896099225459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65"/>
      <c r="B10" s="227" t="s">
        <v>31</v>
      </c>
      <c r="C10" s="8">
        <f>C6/C8*100</f>
        <v>118.08162049448913</v>
      </c>
      <c r="D10" s="7">
        <f>D6/D8*100</f>
        <v>99.311225476918324</v>
      </c>
      <c r="E10" s="7">
        <f>E6/E8*100</f>
        <v>101.46917808219177</v>
      </c>
      <c r="F10" s="6"/>
      <c r="G10" s="8">
        <f>G6/G8*100</f>
        <v>130.63521844009648</v>
      </c>
      <c r="H10" s="7">
        <f>H6/H8*100</f>
        <v>95.647651468262154</v>
      </c>
      <c r="I10" s="7">
        <f>I6/I8*100</f>
        <v>97.756684707973179</v>
      </c>
      <c r="J10" s="68"/>
      <c r="K10" s="56"/>
      <c r="L10" s="81"/>
      <c r="M10" s="81"/>
      <c r="N10" s="81"/>
      <c r="O10" s="81"/>
      <c r="Q10" s="57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29" ht="15" customHeight="1" thickBot="1" x14ac:dyDescent="0.3">
      <c r="A11" s="266"/>
      <c r="B11" s="228" t="s">
        <v>7</v>
      </c>
      <c r="C11" s="14">
        <f>C6/E6*100</f>
        <v>13.378784299166357</v>
      </c>
      <c r="D11" s="15">
        <f>D6/E6*100</f>
        <v>86.621215700833645</v>
      </c>
      <c r="E11" s="15">
        <f>SUM(C11:D11)</f>
        <v>100</v>
      </c>
      <c r="F11" s="16"/>
      <c r="G11" s="14">
        <f>G6/I6*100</f>
        <v>8.0553328981183832</v>
      </c>
      <c r="H11" s="15">
        <f>H6/I6*100</f>
        <v>91.94466710188162</v>
      </c>
      <c r="I11" s="15">
        <f>SUM(G11:H11)</f>
        <v>100</v>
      </c>
      <c r="J11" s="69"/>
      <c r="K11" s="56"/>
      <c r="Q11" s="57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9" ht="15" customHeight="1" x14ac:dyDescent="0.25">
      <c r="A12" s="267" t="s">
        <v>9</v>
      </c>
      <c r="B12" s="226" t="s">
        <v>29</v>
      </c>
      <c r="C12" s="78">
        <v>6953</v>
      </c>
      <c r="D12" s="30">
        <v>61403</v>
      </c>
      <c r="E12" s="30">
        <f>SUM(C12:D12)</f>
        <v>68356</v>
      </c>
      <c r="F12" s="31">
        <f>E12/E42*100</f>
        <v>50.832887143792014</v>
      </c>
      <c r="G12" s="78">
        <v>35104</v>
      </c>
      <c r="H12" s="30">
        <v>409553</v>
      </c>
      <c r="I12" s="30">
        <f>SUM(G12:H12)</f>
        <v>444657</v>
      </c>
      <c r="J12" s="70">
        <f>I12/I42*100</f>
        <v>37.234468367319593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67"/>
      <c r="B13" s="227" t="s">
        <v>26</v>
      </c>
      <c r="C13" s="79">
        <v>6054</v>
      </c>
      <c r="D13" s="5">
        <v>60863</v>
      </c>
      <c r="E13" s="5">
        <f>SUM(C13:D13)</f>
        <v>66917</v>
      </c>
      <c r="F13" s="6">
        <f>E13/E43*100</f>
        <v>53.014482190391689</v>
      </c>
      <c r="G13" s="79">
        <v>31251</v>
      </c>
      <c r="H13" s="5">
        <v>413964</v>
      </c>
      <c r="I13" s="5">
        <f>SUM(G13:H13)</f>
        <v>445215</v>
      </c>
      <c r="J13" s="68">
        <f>I13/I43*100</f>
        <v>42.053942849370344</v>
      </c>
      <c r="K13" s="56"/>
      <c r="L13" s="81" t="str">
        <f>B6</f>
        <v>2025.</v>
      </c>
      <c r="M13" s="92">
        <f>E6</f>
        <v>29629</v>
      </c>
      <c r="N13" s="92">
        <f>E12</f>
        <v>68356</v>
      </c>
      <c r="O13" s="92">
        <f>E18</f>
        <v>22082</v>
      </c>
      <c r="P13" s="1">
        <f>E24</f>
        <v>297</v>
      </c>
      <c r="Q13" s="57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67"/>
      <c r="B14" s="227">
        <v>2023</v>
      </c>
      <c r="C14" s="79">
        <v>5737</v>
      </c>
      <c r="D14" s="5">
        <v>62796</v>
      </c>
      <c r="E14" s="5">
        <f>C14+D14</f>
        <v>68533</v>
      </c>
      <c r="F14" s="6">
        <f>E14/E44*100</f>
        <v>56.24605030981985</v>
      </c>
      <c r="G14" s="79">
        <v>31972</v>
      </c>
      <c r="H14" s="5">
        <v>426166</v>
      </c>
      <c r="I14" s="5">
        <f>SUM(G14:H14)</f>
        <v>458138</v>
      </c>
      <c r="J14" s="68">
        <f>I14/I44*100</f>
        <v>45.207968020556521</v>
      </c>
      <c r="K14" s="56"/>
      <c r="L14" s="81" t="str">
        <f>B7</f>
        <v>2024.</v>
      </c>
      <c r="M14" s="92">
        <f>E7</f>
        <v>27719</v>
      </c>
      <c r="N14" s="92">
        <f>E13</f>
        <v>66917</v>
      </c>
      <c r="O14" s="93">
        <f>E19</f>
        <v>19088</v>
      </c>
      <c r="P14" s="1">
        <f>E25</f>
        <v>292</v>
      </c>
      <c r="Q14" s="57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67"/>
      <c r="B15" s="227" t="s">
        <v>30</v>
      </c>
      <c r="C15" s="13">
        <f>C12/C13*100</f>
        <v>114.84968615791213</v>
      </c>
      <c r="D15" s="9">
        <f>D12/D13*11</f>
        <v>11.097596240737394</v>
      </c>
      <c r="E15" s="9">
        <f>E12/E13*100</f>
        <v>102.15042515354841</v>
      </c>
      <c r="F15" s="6"/>
      <c r="G15" s="13">
        <f>G12/G13*100</f>
        <v>112.3292054654251</v>
      </c>
      <c r="H15" s="9">
        <f>H12/H13*100</f>
        <v>98.934448406141598</v>
      </c>
      <c r="I15" s="9">
        <f>I12/I13*100</f>
        <v>99.874667295576288</v>
      </c>
      <c r="J15" s="68"/>
      <c r="K15" s="56"/>
      <c r="L15" s="81">
        <f>B8</f>
        <v>2023</v>
      </c>
      <c r="M15" s="92">
        <f>E8</f>
        <v>29200</v>
      </c>
      <c r="N15" s="92">
        <f>E14</f>
        <v>68533</v>
      </c>
      <c r="O15" s="93">
        <f>E20</f>
        <v>11393</v>
      </c>
      <c r="P15" s="1">
        <f>E26</f>
        <v>295</v>
      </c>
      <c r="Q15" s="57"/>
      <c r="S15" s="91"/>
      <c r="T15" s="91"/>
      <c r="U15" s="81"/>
      <c r="V15" s="81"/>
      <c r="W15" s="81"/>
      <c r="X15" s="81"/>
      <c r="Y15" s="81"/>
      <c r="Z15" s="81"/>
      <c r="AA15" s="81"/>
      <c r="AB15" s="91"/>
      <c r="AC15" s="91"/>
    </row>
    <row r="16" spans="1:29" ht="15" customHeight="1" x14ac:dyDescent="0.25">
      <c r="A16" s="267"/>
      <c r="B16" s="227" t="s">
        <v>31</v>
      </c>
      <c r="C16" s="13">
        <f>C12/C14*100</f>
        <v>121.19574690604847</v>
      </c>
      <c r="D16" s="9">
        <f>D12/D14*100</f>
        <v>97.781705841136386</v>
      </c>
      <c r="E16" s="9">
        <f>E12/E14*100</f>
        <v>99.741730261333956</v>
      </c>
      <c r="F16" s="6"/>
      <c r="G16" s="13">
        <f>G12/G14*100</f>
        <v>109.79607156261729</v>
      </c>
      <c r="H16" s="9">
        <f>H12/H14*100</f>
        <v>96.101753776697336</v>
      </c>
      <c r="I16" s="9">
        <f>I12/I14*100</f>
        <v>97.057436842174198</v>
      </c>
      <c r="J16" s="68"/>
      <c r="K16" s="56"/>
      <c r="Q16" s="57"/>
      <c r="S16" s="91"/>
      <c r="T16" s="91"/>
      <c r="U16" s="81"/>
      <c r="V16" s="92"/>
      <c r="W16" s="92"/>
      <c r="X16" s="215"/>
      <c r="Y16" s="216"/>
      <c r="Z16" s="92"/>
      <c r="AA16" s="215"/>
      <c r="AB16" s="91"/>
      <c r="AC16" s="91"/>
    </row>
    <row r="17" spans="1:29" ht="15" customHeight="1" thickBot="1" x14ac:dyDescent="0.3">
      <c r="A17" s="267"/>
      <c r="B17" s="229" t="s">
        <v>7</v>
      </c>
      <c r="C17" s="10">
        <f>C12/E12*100</f>
        <v>10.171747908011001</v>
      </c>
      <c r="D17" s="11">
        <f>D12/E12*100</f>
        <v>89.828252091989</v>
      </c>
      <c r="E17" s="11">
        <f>SUM(C17:D17)</f>
        <v>100</v>
      </c>
      <c r="F17" s="12"/>
      <c r="G17" s="10">
        <f>G12/I12*100</f>
        <v>7.8946243958826701</v>
      </c>
      <c r="H17" s="11">
        <f>H12/I12*100</f>
        <v>92.105375604117341</v>
      </c>
      <c r="I17" s="11">
        <f>SUM(G17:H17)</f>
        <v>100.00000000000001</v>
      </c>
      <c r="J17" s="71"/>
      <c r="K17" s="56"/>
      <c r="Q17" s="57"/>
      <c r="S17" s="91"/>
      <c r="T17" s="91"/>
      <c r="U17" s="81"/>
      <c r="V17" s="92"/>
      <c r="W17" s="92"/>
      <c r="X17" s="217"/>
      <c r="Y17" s="216"/>
      <c r="Z17" s="92"/>
      <c r="AA17" s="217"/>
      <c r="AB17" s="91"/>
      <c r="AC17" s="91"/>
    </row>
    <row r="18" spans="1:29" ht="15" customHeight="1" thickBot="1" x14ac:dyDescent="0.3">
      <c r="A18" s="268" t="s">
        <v>10</v>
      </c>
      <c r="B18" s="226" t="s">
        <v>29</v>
      </c>
      <c r="C18" s="75">
        <v>1909</v>
      </c>
      <c r="D18" s="27">
        <v>20173</v>
      </c>
      <c r="E18" s="27">
        <f>C18+D18</f>
        <v>22082</v>
      </c>
      <c r="F18" s="28">
        <f>E18/E42*100</f>
        <v>16.421262418942234</v>
      </c>
      <c r="G18" s="75">
        <v>8551</v>
      </c>
      <c r="H18" s="27">
        <v>109552</v>
      </c>
      <c r="I18" s="27">
        <f>G18+H18</f>
        <v>118103</v>
      </c>
      <c r="J18" s="67">
        <f>I18/I42*100</f>
        <v>9.8896507141134542</v>
      </c>
      <c r="K18" s="58"/>
      <c r="L18" s="59"/>
      <c r="M18" s="59"/>
      <c r="N18" s="59"/>
      <c r="O18" s="59"/>
      <c r="P18" s="59"/>
      <c r="Q18" s="60"/>
      <c r="S18" s="91"/>
      <c r="T18" s="91"/>
      <c r="U18" s="81"/>
      <c r="V18" s="81"/>
      <c r="W18" s="81"/>
      <c r="X18" s="217"/>
      <c r="Y18" s="218"/>
      <c r="Z18" s="81"/>
      <c r="AA18" s="217"/>
      <c r="AB18" s="91"/>
      <c r="AC18" s="91"/>
    </row>
    <row r="19" spans="1:29" ht="15" customHeight="1" x14ac:dyDescent="0.25">
      <c r="A19" s="269"/>
      <c r="B19" s="227" t="s">
        <v>26</v>
      </c>
      <c r="C19" s="79">
        <v>1873</v>
      </c>
      <c r="D19" s="5">
        <v>17215</v>
      </c>
      <c r="E19" s="5">
        <f>SUM(C19:D19)</f>
        <v>19088</v>
      </c>
      <c r="F19" s="6">
        <f>E19/E43*100</f>
        <v>15.122322220813791</v>
      </c>
      <c r="G19" s="79">
        <v>8320</v>
      </c>
      <c r="H19" s="5">
        <v>97234</v>
      </c>
      <c r="I19" s="5">
        <f>SUM(G19:H19)</f>
        <v>105554</v>
      </c>
      <c r="J19" s="68">
        <f>I19/I43*100</f>
        <v>9.9703780949034453</v>
      </c>
      <c r="K19" s="56"/>
      <c r="Q19" s="57"/>
      <c r="S19" s="91"/>
      <c r="T19" s="91"/>
      <c r="U19" s="81"/>
      <c r="V19" s="92"/>
      <c r="W19" s="92"/>
      <c r="X19" s="217"/>
      <c r="Y19" s="216"/>
      <c r="Z19" s="92"/>
      <c r="AA19" s="81"/>
      <c r="AB19" s="91"/>
      <c r="AC19" s="91"/>
    </row>
    <row r="20" spans="1:29" ht="15" customHeight="1" x14ac:dyDescent="0.25">
      <c r="A20" s="269"/>
      <c r="B20" s="227">
        <v>2023</v>
      </c>
      <c r="C20" s="79">
        <v>965</v>
      </c>
      <c r="D20" s="5">
        <v>10428</v>
      </c>
      <c r="E20" s="5">
        <f>C20+D20</f>
        <v>11393</v>
      </c>
      <c r="F20" s="6">
        <f>E20/E44*100</f>
        <v>9.3504042020599947</v>
      </c>
      <c r="G20" s="79">
        <v>5448</v>
      </c>
      <c r="H20" s="5">
        <v>61306</v>
      </c>
      <c r="I20" s="5">
        <f>G20+H20</f>
        <v>66754</v>
      </c>
      <c r="J20" s="68">
        <f>I20/I44*100</f>
        <v>6.5871259254727397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69"/>
      <c r="B21" s="227" t="s">
        <v>30</v>
      </c>
      <c r="C21" s="13">
        <f>C18/C19*100</f>
        <v>101.922050186866</v>
      </c>
      <c r="D21" s="9">
        <f>D18/D19*100</f>
        <v>117.1826895149579</v>
      </c>
      <c r="E21" s="9">
        <f>E18/E19*100</f>
        <v>115.68524727577537</v>
      </c>
      <c r="F21" s="6"/>
      <c r="G21" s="13">
        <f>G18/G19*100</f>
        <v>102.77644230769232</v>
      </c>
      <c r="H21" s="9">
        <f>H18/H19*100</f>
        <v>112.66840816998169</v>
      </c>
      <c r="I21" s="9">
        <f>I18/I19*100</f>
        <v>111.88870151770658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69"/>
      <c r="B22" s="227" t="s">
        <v>31</v>
      </c>
      <c r="C22" s="13">
        <f>C18/C20*100</f>
        <v>197.8238341968912</v>
      </c>
      <c r="D22" s="225">
        <f>D18/D20*100</f>
        <v>193.45032604526276</v>
      </c>
      <c r="E22" s="9">
        <f>E18/E20*100</f>
        <v>193.82076713771613</v>
      </c>
      <c r="F22" s="6"/>
      <c r="G22" s="13">
        <f>G18/G20*100</f>
        <v>156.95668135095448</v>
      </c>
      <c r="H22" s="9">
        <f>H18/H20*100</f>
        <v>178.69702802335823</v>
      </c>
      <c r="I22" s="9">
        <f>I18/I20*100</f>
        <v>176.92273122209906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70"/>
      <c r="B23" s="228" t="s">
        <v>7</v>
      </c>
      <c r="C23" s="14">
        <f>C18/E18*100</f>
        <v>8.6450502671859422</v>
      </c>
      <c r="D23" s="15">
        <f>D18/E18*100</f>
        <v>91.354949732814063</v>
      </c>
      <c r="E23" s="15">
        <f>SUM(C23:D23)</f>
        <v>100</v>
      </c>
      <c r="F23" s="16"/>
      <c r="G23" s="14">
        <f>G18/I18*100</f>
        <v>7.2402902551162969</v>
      </c>
      <c r="H23" s="15">
        <f>H18/I18*100</f>
        <v>92.759709744883708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71" t="s">
        <v>28</v>
      </c>
      <c r="B24" s="226" t="s">
        <v>29</v>
      </c>
      <c r="C24" s="78">
        <v>2</v>
      </c>
      <c r="D24" s="30">
        <v>295</v>
      </c>
      <c r="E24" s="29">
        <f>SUM(C24:D24)</f>
        <v>297</v>
      </c>
      <c r="F24" s="31">
        <f>E24/E42*100</f>
        <v>0.22086382295199003</v>
      </c>
      <c r="G24" s="78">
        <v>8</v>
      </c>
      <c r="H24" s="30">
        <v>1821</v>
      </c>
      <c r="I24" s="30">
        <f>SUM(G24:H24)</f>
        <v>1829</v>
      </c>
      <c r="J24" s="70">
        <f>I24/I42*100</f>
        <v>0.15315589913984834</v>
      </c>
      <c r="K24" s="56"/>
      <c r="M24" s="81" t="str">
        <f>B6</f>
        <v>2025.</v>
      </c>
      <c r="N24" s="81" t="str">
        <f>B7</f>
        <v>2024.</v>
      </c>
      <c r="O24" s="81">
        <f>B8</f>
        <v>2023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71"/>
      <c r="B25" s="227" t="s">
        <v>26</v>
      </c>
      <c r="C25" s="79">
        <v>1</v>
      </c>
      <c r="D25" s="5">
        <v>291</v>
      </c>
      <c r="E25" s="5">
        <f>SUM(C25:D25)</f>
        <v>292</v>
      </c>
      <c r="F25" s="6">
        <f>E25/E43*100</f>
        <v>0.23133476993281785</v>
      </c>
      <c r="G25" s="79">
        <v>5</v>
      </c>
      <c r="H25" s="5">
        <v>1839</v>
      </c>
      <c r="I25" s="5">
        <f>SUM(G25:H25)</f>
        <v>1844</v>
      </c>
      <c r="J25" s="68">
        <f>I25/I43*100</f>
        <v>0.17417982461111803</v>
      </c>
      <c r="K25" s="56"/>
      <c r="L25" s="81" t="s">
        <v>11</v>
      </c>
      <c r="M25" s="81">
        <f>I24</f>
        <v>1829</v>
      </c>
      <c r="N25" s="81">
        <f>I25</f>
        <v>1844</v>
      </c>
      <c r="O25" s="81">
        <f>I26</f>
        <v>1848</v>
      </c>
      <c r="Q25" s="5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ht="15" customHeight="1" x14ac:dyDescent="0.25">
      <c r="A26" s="271"/>
      <c r="B26" s="227">
        <v>2023</v>
      </c>
      <c r="C26" s="79">
        <v>2</v>
      </c>
      <c r="D26" s="5">
        <v>293</v>
      </c>
      <c r="E26" s="5">
        <f>SUM(C26:D26)</f>
        <v>295</v>
      </c>
      <c r="F26" s="6">
        <f>E26/E44*100</f>
        <v>0.24211087857523902</v>
      </c>
      <c r="G26" s="79">
        <v>20</v>
      </c>
      <c r="H26" s="5">
        <v>1828</v>
      </c>
      <c r="I26" s="4">
        <f>SUM(G26:H26)</f>
        <v>1848</v>
      </c>
      <c r="J26" s="68">
        <f>I26/I44*100</f>
        <v>0.18235624397449776</v>
      </c>
      <c r="K26" s="56"/>
      <c r="L26" s="81" t="str">
        <f>A18</f>
        <v>OSTALI UGOSTITELJSKI OBJEKTI ZA SMJEŠTAJ</v>
      </c>
      <c r="M26" s="93">
        <f>I18</f>
        <v>118103</v>
      </c>
      <c r="N26" s="93">
        <f>I19</f>
        <v>105554</v>
      </c>
      <c r="O26" s="93">
        <f>I20</f>
        <v>66754</v>
      </c>
      <c r="Q26" s="57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ht="15" customHeight="1" x14ac:dyDescent="0.25">
      <c r="A27" s="271"/>
      <c r="B27" s="227" t="s">
        <v>30</v>
      </c>
      <c r="C27" s="13">
        <f>C24/C25*100</f>
        <v>200</v>
      </c>
      <c r="D27" s="9">
        <f>D24/D25*100</f>
        <v>101.37457044673539</v>
      </c>
      <c r="E27" s="9">
        <f>E24/E25*100</f>
        <v>101.71232876712328</v>
      </c>
      <c r="F27" s="6"/>
      <c r="G27" s="13">
        <f>G24/G25*100</f>
        <v>160</v>
      </c>
      <c r="H27" s="9">
        <f>H24/H25*100</f>
        <v>99.021207177814034</v>
      </c>
      <c r="I27" s="5">
        <f>I24/I25*100</f>
        <v>99.186550976138832</v>
      </c>
      <c r="J27" s="68"/>
      <c r="K27" s="56"/>
      <c r="L27" s="81" t="s">
        <v>9</v>
      </c>
      <c r="M27" s="93">
        <f>I12</f>
        <v>444657</v>
      </c>
      <c r="N27" s="93">
        <f>I13</f>
        <v>445215</v>
      </c>
      <c r="O27" s="93">
        <f>I14</f>
        <v>458138</v>
      </c>
      <c r="Q27" s="57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1:29" ht="15" customHeight="1" x14ac:dyDescent="0.25">
      <c r="A28" s="271"/>
      <c r="B28" s="227" t="s">
        <v>31</v>
      </c>
      <c r="C28" s="13">
        <f>C24/C26*100</f>
        <v>100</v>
      </c>
      <c r="D28" s="9">
        <f>D24/D26*100</f>
        <v>100.6825938566553</v>
      </c>
      <c r="E28" s="9">
        <f>E24/E26*100</f>
        <v>100.67796610169491</v>
      </c>
      <c r="F28" s="6"/>
      <c r="G28" s="13">
        <f>G24/G26*100</f>
        <v>40</v>
      </c>
      <c r="H28" s="9">
        <f>H24/H26*100</f>
        <v>99.61706783369803</v>
      </c>
      <c r="I28" s="9">
        <f>I24/I26*100</f>
        <v>98.971861471861473</v>
      </c>
      <c r="J28" s="68"/>
      <c r="K28" s="56"/>
      <c r="L28" s="81" t="s">
        <v>8</v>
      </c>
      <c r="M28" s="93">
        <f>I6</f>
        <v>121013</v>
      </c>
      <c r="N28" s="93">
        <f>I7</f>
        <v>114003</v>
      </c>
      <c r="O28" s="93">
        <f>I8</f>
        <v>123790</v>
      </c>
      <c r="Q28" s="57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ht="15" customHeight="1" thickBot="1" x14ac:dyDescent="0.3">
      <c r="A29" s="271"/>
      <c r="B29" s="229" t="s">
        <v>7</v>
      </c>
      <c r="C29" s="10">
        <f>C24/E24*100</f>
        <v>0.67340067340067333</v>
      </c>
      <c r="D29" s="11">
        <f>D24/E24*100</f>
        <v>99.326599326599336</v>
      </c>
      <c r="E29" s="11">
        <f>SUM(C29:D29)</f>
        <v>100.00000000000001</v>
      </c>
      <c r="F29" s="12"/>
      <c r="G29" s="10">
        <f>G24/I24*100</f>
        <v>0.4373974849644614</v>
      </c>
      <c r="H29" s="11">
        <f>H24/I24*100</f>
        <v>99.562602515035536</v>
      </c>
      <c r="I29" s="11">
        <f>SUM(G29:H29)</f>
        <v>100</v>
      </c>
      <c r="J29" s="71"/>
      <c r="K29" s="56"/>
      <c r="Q29" s="57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29" ht="15" customHeight="1" x14ac:dyDescent="0.25">
      <c r="A30" s="246" t="s">
        <v>12</v>
      </c>
      <c r="B30" s="230" t="s">
        <v>29</v>
      </c>
      <c r="C30" s="75">
        <f t="shared" ref="C30:J32" si="0">C6+C12+C18+C24</f>
        <v>12828</v>
      </c>
      <c r="D30" s="27">
        <f t="shared" si="0"/>
        <v>107536</v>
      </c>
      <c r="E30" s="27">
        <f t="shared" si="0"/>
        <v>120364</v>
      </c>
      <c r="F30" s="28">
        <f t="shared" si="0"/>
        <v>89.508596585162707</v>
      </c>
      <c r="G30" s="75">
        <f t="shared" si="0"/>
        <v>53411</v>
      </c>
      <c r="H30" s="27">
        <f t="shared" si="0"/>
        <v>632191</v>
      </c>
      <c r="I30" s="27">
        <f>I6+I12+I18+I24</f>
        <v>685602</v>
      </c>
      <c r="J30" s="67">
        <f t="shared" si="0"/>
        <v>57.410601838205736</v>
      </c>
      <c r="K30" s="56"/>
      <c r="Q30" s="5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29" ht="15" customHeight="1" x14ac:dyDescent="0.25">
      <c r="A31" s="247"/>
      <c r="B31" s="231" t="s">
        <v>26</v>
      </c>
      <c r="C31" s="77">
        <f t="shared" si="0"/>
        <v>12041</v>
      </c>
      <c r="D31" s="42">
        <f t="shared" si="0"/>
        <v>101975</v>
      </c>
      <c r="E31" s="42">
        <f t="shared" si="0"/>
        <v>114016</v>
      </c>
      <c r="F31" s="43">
        <f t="shared" si="0"/>
        <v>90.32830523513752</v>
      </c>
      <c r="G31" s="77">
        <f t="shared" si="0"/>
        <v>49177</v>
      </c>
      <c r="H31" s="42">
        <f t="shared" si="0"/>
        <v>617439</v>
      </c>
      <c r="I31" s="42">
        <f t="shared" si="0"/>
        <v>666616</v>
      </c>
      <c r="J31" s="72">
        <f t="shared" si="0"/>
        <v>62.966951172974539</v>
      </c>
      <c r="K31" s="64"/>
      <c r="L31" s="65"/>
      <c r="M31" s="65"/>
      <c r="N31" s="65"/>
      <c r="O31" s="65"/>
      <c r="P31" s="65"/>
      <c r="Q31" s="66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29" ht="15" customHeight="1" x14ac:dyDescent="0.25">
      <c r="A32" s="247"/>
      <c r="B32" s="231">
        <v>2023</v>
      </c>
      <c r="C32" s="77">
        <f t="shared" si="0"/>
        <v>10061</v>
      </c>
      <c r="D32" s="42">
        <f t="shared" si="0"/>
        <v>99360</v>
      </c>
      <c r="E32" s="42">
        <f t="shared" si="0"/>
        <v>109421</v>
      </c>
      <c r="F32" s="43">
        <f t="shared" si="0"/>
        <v>89.803438795190601</v>
      </c>
      <c r="G32" s="77">
        <f t="shared" si="0"/>
        <v>44902</v>
      </c>
      <c r="H32" s="42">
        <f t="shared" si="0"/>
        <v>605628</v>
      </c>
      <c r="I32" s="42">
        <f t="shared" si="0"/>
        <v>650530</v>
      </c>
      <c r="J32" s="72">
        <f t="shared" si="0"/>
        <v>64.192752918143952</v>
      </c>
      <c r="K32" s="64"/>
      <c r="L32" s="65"/>
      <c r="M32" s="65"/>
      <c r="N32" s="65"/>
      <c r="O32" s="65"/>
      <c r="P32" s="65"/>
      <c r="Q32" s="66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17" ht="15" customHeight="1" thickBot="1" x14ac:dyDescent="0.3">
      <c r="A33" s="247"/>
      <c r="B33" s="231" t="s">
        <v>30</v>
      </c>
      <c r="C33" s="45">
        <f>C30/C31*100</f>
        <v>106.53600199318993</v>
      </c>
      <c r="D33" s="44">
        <f>D30/D31*100</f>
        <v>105.45329737680804</v>
      </c>
      <c r="E33" s="44">
        <f>E30/E31*100</f>
        <v>105.56763962952569</v>
      </c>
      <c r="F33" s="43"/>
      <c r="G33" s="45">
        <f>G30/G31*100</f>
        <v>108.60971592411086</v>
      </c>
      <c r="H33" s="44">
        <f>H30/H31*100</f>
        <v>102.38922387474713</v>
      </c>
      <c r="I33" s="44">
        <f>I30/I31*100</f>
        <v>102.84811645685072</v>
      </c>
      <c r="J33" s="72"/>
      <c r="K33" s="61"/>
      <c r="L33" s="62"/>
      <c r="M33" s="62"/>
      <c r="N33" s="62"/>
      <c r="O33" s="62"/>
      <c r="P33" s="62"/>
      <c r="Q33" s="63"/>
    </row>
    <row r="34" spans="1:17" ht="15" customHeight="1" x14ac:dyDescent="0.25">
      <c r="A34" s="247"/>
      <c r="B34" s="231" t="s">
        <v>31</v>
      </c>
      <c r="C34" s="45">
        <f>C30/C32*100</f>
        <v>127.50223635821489</v>
      </c>
      <c r="D34" s="44">
        <f>D30/D32*100</f>
        <v>108.22866344605475</v>
      </c>
      <c r="E34" s="44">
        <f>E30/E32*100</f>
        <v>110.00082251121815</v>
      </c>
      <c r="F34" s="43"/>
      <c r="G34" s="45">
        <f>G30/G32*100</f>
        <v>118.95015812213265</v>
      </c>
      <c r="H34" s="44">
        <f>H30/H32*100</f>
        <v>104.38602574517691</v>
      </c>
      <c r="I34" s="44">
        <f>I30/I32*100</f>
        <v>105.39129632760979</v>
      </c>
      <c r="J34" s="43"/>
      <c r="K34" s="238" t="s">
        <v>20</v>
      </c>
      <c r="L34" s="239"/>
      <c r="M34" s="239"/>
      <c r="N34" s="239"/>
      <c r="O34" s="239"/>
      <c r="P34" s="239"/>
      <c r="Q34" s="240"/>
    </row>
    <row r="35" spans="1:17" ht="15" customHeight="1" thickBot="1" x14ac:dyDescent="0.3">
      <c r="A35" s="248"/>
      <c r="B35" s="232" t="s">
        <v>7</v>
      </c>
      <c r="C35" s="50">
        <f>C30/E30*100</f>
        <v>10.657671729088431</v>
      </c>
      <c r="D35" s="48">
        <f>D30/E30*100</f>
        <v>89.342328270911565</v>
      </c>
      <c r="E35" s="48">
        <f>SUM(C35:D35)</f>
        <v>100</v>
      </c>
      <c r="F35" s="49"/>
      <c r="G35" s="50">
        <f>G30/I30*100</f>
        <v>7.7903798413656897</v>
      </c>
      <c r="H35" s="48">
        <f>H30/I30*100</f>
        <v>92.209620158634308</v>
      </c>
      <c r="I35" s="48">
        <f>SUM(G35:H35)</f>
        <v>100</v>
      </c>
      <c r="J35" s="49"/>
      <c r="K35" s="241"/>
      <c r="L35" s="242"/>
      <c r="M35" s="242"/>
      <c r="N35" s="242"/>
      <c r="O35" s="242"/>
      <c r="P35" s="242"/>
      <c r="Q35" s="243"/>
    </row>
    <row r="36" spans="1:17" ht="15" customHeight="1" x14ac:dyDescent="0.25">
      <c r="A36" s="249" t="s">
        <v>13</v>
      </c>
      <c r="B36" s="226" t="s">
        <v>29</v>
      </c>
      <c r="C36" s="75">
        <v>3913</v>
      </c>
      <c r="D36" s="27">
        <v>10195</v>
      </c>
      <c r="E36" s="27">
        <f>SUM(C36:D36)</f>
        <v>14108</v>
      </c>
      <c r="F36" s="28">
        <f>E36/E42*100</f>
        <v>10.49140341483729</v>
      </c>
      <c r="G36" s="75">
        <v>176297</v>
      </c>
      <c r="H36" s="27">
        <v>332309</v>
      </c>
      <c r="I36" s="27">
        <f>G36+H36</f>
        <v>508606</v>
      </c>
      <c r="J36" s="28">
        <f>I36/I42*100</f>
        <v>42.589398161794264</v>
      </c>
      <c r="K36" s="56"/>
      <c r="Q36" s="57"/>
    </row>
    <row r="37" spans="1:17" ht="15" customHeight="1" x14ac:dyDescent="0.25">
      <c r="A37" s="250"/>
      <c r="B37" s="227" t="s">
        <v>26</v>
      </c>
      <c r="C37" s="76">
        <v>3485</v>
      </c>
      <c r="D37" s="22">
        <v>8723</v>
      </c>
      <c r="E37" s="158">
        <f>SUM(C37:D37)</f>
        <v>12208</v>
      </c>
      <c r="F37" s="23">
        <f>E37/E43*100</f>
        <v>9.6716947648624672</v>
      </c>
      <c r="G37" s="76">
        <v>153320</v>
      </c>
      <c r="H37" s="22">
        <v>238740</v>
      </c>
      <c r="I37" s="22">
        <f>G37+H37</f>
        <v>392060</v>
      </c>
      <c r="J37" s="23">
        <f>I37/I43*100</f>
        <v>37.033048827025453</v>
      </c>
      <c r="K37" s="56"/>
      <c r="L37" s="81" t="s">
        <v>8</v>
      </c>
      <c r="M37" s="82">
        <f>J6</f>
        <v>10.133326857632841</v>
      </c>
      <c r="Q37" s="57"/>
    </row>
    <row r="38" spans="1:17" ht="15" customHeight="1" x14ac:dyDescent="0.25">
      <c r="A38" s="250"/>
      <c r="B38" s="227">
        <v>2023</v>
      </c>
      <c r="C38" s="76">
        <v>3643</v>
      </c>
      <c r="D38" s="22">
        <v>8781</v>
      </c>
      <c r="E38" s="22">
        <f>SUM(C38:D38)</f>
        <v>12424</v>
      </c>
      <c r="F38" s="23">
        <f>E38/E44*100</f>
        <v>10.196561204809388</v>
      </c>
      <c r="G38" s="76">
        <v>147753</v>
      </c>
      <c r="H38" s="22">
        <v>215118</v>
      </c>
      <c r="I38" s="22">
        <f>G38+H38</f>
        <v>362871</v>
      </c>
      <c r="J38" s="23">
        <f>I38/I44*100</f>
        <v>35.807247081856048</v>
      </c>
      <c r="K38" s="56"/>
      <c r="L38" s="81" t="s">
        <v>9</v>
      </c>
      <c r="M38" s="82">
        <f>J12</f>
        <v>37.234468367319593</v>
      </c>
      <c r="Q38" s="57"/>
    </row>
    <row r="39" spans="1:17" ht="15" customHeight="1" x14ac:dyDescent="0.25">
      <c r="A39" s="250"/>
      <c r="B39" s="227" t="s">
        <v>30</v>
      </c>
      <c r="C39" s="25">
        <f>C36/C37*100</f>
        <v>112.28120516499283</v>
      </c>
      <c r="D39" s="24">
        <f>D36/D37*100</f>
        <v>116.87492835033819</v>
      </c>
      <c r="E39" s="219">
        <f>E36/E37*100</f>
        <v>115.56356487549149</v>
      </c>
      <c r="F39" s="23"/>
      <c r="G39" s="25">
        <f>G36/G37*100</f>
        <v>114.98630315679623</v>
      </c>
      <c r="H39" s="24">
        <f>H36/H37*100</f>
        <v>139.19284577364496</v>
      </c>
      <c r="I39" s="24">
        <f>I36/I37*100</f>
        <v>129.72657246339844</v>
      </c>
      <c r="J39" s="23"/>
      <c r="K39" s="56"/>
      <c r="L39" s="81" t="s">
        <v>10</v>
      </c>
      <c r="M39" s="82">
        <f>J18</f>
        <v>9.8896507141134542</v>
      </c>
      <c r="Q39" s="57"/>
    </row>
    <row r="40" spans="1:17" ht="15" customHeight="1" x14ac:dyDescent="0.25">
      <c r="A40" s="250"/>
      <c r="B40" s="227" t="s">
        <v>31</v>
      </c>
      <c r="C40" s="25">
        <f>C36/C38*100</f>
        <v>107.4114740598408</v>
      </c>
      <c r="D40" s="219">
        <f>D36/D38*100</f>
        <v>116.10294955016514</v>
      </c>
      <c r="E40" s="24">
        <f>E36/E38*100</f>
        <v>113.55441081777204</v>
      </c>
      <c r="F40" s="23"/>
      <c r="G40" s="25">
        <f>G36/G38*100</f>
        <v>119.31872787692974</v>
      </c>
      <c r="H40" s="24">
        <f>H36/H38*100</f>
        <v>154.47754255803792</v>
      </c>
      <c r="I40" s="24">
        <f>I36/I38*100</f>
        <v>140.16165524387455</v>
      </c>
      <c r="J40" s="23"/>
      <c r="K40" s="56"/>
      <c r="L40" s="81" t="s">
        <v>11</v>
      </c>
      <c r="M40" s="82">
        <f>J24</f>
        <v>0.15315589913984834</v>
      </c>
      <c r="Q40" s="57"/>
    </row>
    <row r="41" spans="1:17" ht="15" customHeight="1" thickBot="1" x14ac:dyDescent="0.3">
      <c r="A41" s="251"/>
      <c r="B41" s="233" t="s">
        <v>7</v>
      </c>
      <c r="C41" s="47">
        <f>C36/E36*100</f>
        <v>27.736036291465837</v>
      </c>
      <c r="D41" s="46">
        <f>D36/E36*100</f>
        <v>72.263963708534163</v>
      </c>
      <c r="E41" s="46">
        <f>SUM(C41:D41)</f>
        <v>100</v>
      </c>
      <c r="F41" s="26"/>
      <c r="G41" s="47">
        <f>G36/I36*100</f>
        <v>34.662784159054354</v>
      </c>
      <c r="H41" s="46">
        <f>H36/I36*100</f>
        <v>65.337215840945646</v>
      </c>
      <c r="I41" s="46">
        <f>SUM(G41:H41)</f>
        <v>100</v>
      </c>
      <c r="J41" s="26"/>
      <c r="K41" s="56"/>
      <c r="L41" s="81" t="s">
        <v>21</v>
      </c>
      <c r="M41" s="82">
        <f>J36</f>
        <v>42.589398161794264</v>
      </c>
      <c r="Q41" s="57"/>
    </row>
    <row r="42" spans="1:17" ht="15" customHeight="1" x14ac:dyDescent="0.25">
      <c r="A42" s="262" t="s">
        <v>18</v>
      </c>
      <c r="B42" s="234" t="s">
        <v>29</v>
      </c>
      <c r="C42" s="73">
        <f t="shared" ref="C42:D44" si="1">C30+C36</f>
        <v>16741</v>
      </c>
      <c r="D42" s="51">
        <f t="shared" si="1"/>
        <v>117731</v>
      </c>
      <c r="E42" s="51">
        <f>SUM(C42:D42)</f>
        <v>134472</v>
      </c>
      <c r="F42" s="52">
        <f>F6+F12+F18+F24+F36</f>
        <v>100</v>
      </c>
      <c r="G42" s="73">
        <f>G30+G36</f>
        <v>229708</v>
      </c>
      <c r="H42" s="51">
        <f t="shared" ref="G42:H44" si="2">H30+H36</f>
        <v>964500</v>
      </c>
      <c r="I42" s="51">
        <f>SUM(G42:H42)</f>
        <v>1194208</v>
      </c>
      <c r="J42" s="52">
        <f>J6+J12+J18+J24+J36</f>
        <v>100</v>
      </c>
      <c r="K42" s="56"/>
      <c r="Q42" s="57"/>
    </row>
    <row r="43" spans="1:17" ht="15" customHeight="1" x14ac:dyDescent="0.25">
      <c r="A43" s="262"/>
      <c r="B43" s="235" t="s">
        <v>26</v>
      </c>
      <c r="C43" s="74">
        <f t="shared" si="1"/>
        <v>15526</v>
      </c>
      <c r="D43" s="32">
        <f t="shared" si="1"/>
        <v>110698</v>
      </c>
      <c r="E43" s="32">
        <f>SUM(C43:D43)</f>
        <v>126224</v>
      </c>
      <c r="F43" s="33">
        <f>F31+F37</f>
        <v>99.999999999999986</v>
      </c>
      <c r="G43" s="74">
        <f t="shared" si="2"/>
        <v>202497</v>
      </c>
      <c r="H43" s="32">
        <f t="shared" si="2"/>
        <v>856179</v>
      </c>
      <c r="I43" s="32">
        <f>SUM(G43:H43)</f>
        <v>1058676</v>
      </c>
      <c r="J43" s="33">
        <f>J7+J13+J19+J25+J37</f>
        <v>100</v>
      </c>
      <c r="K43" s="56"/>
      <c r="Q43" s="57"/>
    </row>
    <row r="44" spans="1:17" ht="15" customHeight="1" x14ac:dyDescent="0.25">
      <c r="A44" s="262"/>
      <c r="B44" s="235">
        <v>2023</v>
      </c>
      <c r="C44" s="74">
        <f t="shared" si="1"/>
        <v>13704</v>
      </c>
      <c r="D44" s="32">
        <f t="shared" si="1"/>
        <v>108141</v>
      </c>
      <c r="E44" s="32">
        <f>SUM(C44:D44)</f>
        <v>121845</v>
      </c>
      <c r="F44" s="33">
        <f>F32+F38</f>
        <v>99.999999999999986</v>
      </c>
      <c r="G44" s="74">
        <f t="shared" si="2"/>
        <v>192655</v>
      </c>
      <c r="H44" s="32">
        <f t="shared" si="2"/>
        <v>820746</v>
      </c>
      <c r="I44" s="237">
        <f>SUM(G44:H44)</f>
        <v>1013401</v>
      </c>
      <c r="J44" s="33">
        <f>J32+J38</f>
        <v>100</v>
      </c>
      <c r="K44" s="56"/>
      <c r="Q44" s="57"/>
    </row>
    <row r="45" spans="1:17" ht="15" customHeight="1" x14ac:dyDescent="0.25">
      <c r="A45" s="262"/>
      <c r="B45" s="235" t="s">
        <v>30</v>
      </c>
      <c r="C45" s="35">
        <f>C42/C43*100</f>
        <v>107.82558289321138</v>
      </c>
      <c r="D45" s="34">
        <f>D42/D43*100</f>
        <v>106.35332164989431</v>
      </c>
      <c r="E45" s="34">
        <f>E42/E43*100</f>
        <v>106.53441500823932</v>
      </c>
      <c r="F45" s="33"/>
      <c r="G45" s="35">
        <f>G42/G43*100</f>
        <v>113.43772994167816</v>
      </c>
      <c r="H45" s="34">
        <f>H42/H43*100</f>
        <v>112.65167681057349</v>
      </c>
      <c r="I45" s="34">
        <f>I42/I43*100</f>
        <v>112.80202819370611</v>
      </c>
      <c r="J45" s="33"/>
      <c r="K45" s="56"/>
      <c r="Q45" s="57"/>
    </row>
    <row r="46" spans="1:17" ht="15" customHeight="1" x14ac:dyDescent="0.25">
      <c r="A46" s="262"/>
      <c r="B46" s="235" t="s">
        <v>31</v>
      </c>
      <c r="C46" s="35">
        <f>C42/C44*100</f>
        <v>122.16141272621132</v>
      </c>
      <c r="D46" s="34">
        <f>D42/D44*100</f>
        <v>108.86805189521087</v>
      </c>
      <c r="E46" s="34">
        <f>E42/E44*100</f>
        <v>110.36316631786285</v>
      </c>
      <c r="F46" s="33"/>
      <c r="G46" s="35">
        <f>G42/G44*100</f>
        <v>119.2328255171161</v>
      </c>
      <c r="H46" s="34">
        <f>H42/H44*100</f>
        <v>117.51504119423062</v>
      </c>
      <c r="I46" s="34">
        <f>I42/I44*100</f>
        <v>117.84160465600489</v>
      </c>
      <c r="J46" s="33"/>
      <c r="K46" s="56"/>
      <c r="Q46" s="57"/>
    </row>
    <row r="47" spans="1:17" ht="15" customHeight="1" thickBot="1" x14ac:dyDescent="0.3">
      <c r="A47" s="263"/>
      <c r="B47" s="236" t="s">
        <v>7</v>
      </c>
      <c r="C47" s="38">
        <f>C42/E42*100</f>
        <v>12.449431851984057</v>
      </c>
      <c r="D47" s="36">
        <f>D42/E42*100</f>
        <v>87.550568148015941</v>
      </c>
      <c r="E47" s="36">
        <f>SUM(C47:D47)</f>
        <v>100</v>
      </c>
      <c r="F47" s="37"/>
      <c r="G47" s="38">
        <f>G42/I42*100</f>
        <v>19.235175111873311</v>
      </c>
      <c r="H47" s="36">
        <f>H42/I42*100</f>
        <v>80.764824888126697</v>
      </c>
      <c r="I47" s="36">
        <f>SUM(G47:H47)</f>
        <v>100</v>
      </c>
      <c r="J47" s="37"/>
      <c r="K47" s="58"/>
      <c r="L47" s="59"/>
      <c r="M47" s="59"/>
      <c r="N47" s="59"/>
      <c r="O47" s="59"/>
      <c r="P47" s="59"/>
      <c r="Q47" s="60"/>
    </row>
    <row r="48" spans="1:17" ht="15" customHeight="1" x14ac:dyDescent="0.25">
      <c r="A48" s="83"/>
      <c r="B48" s="84"/>
      <c r="C48" s="84"/>
      <c r="D48" s="84"/>
      <c r="E48" s="84"/>
      <c r="F48" s="84"/>
      <c r="G48" s="84"/>
      <c r="H48" s="84"/>
    </row>
    <row r="49" spans="1:17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15" customHeight="1" x14ac:dyDescent="0.25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ht="15" customHeight="1" x14ac:dyDescent="0.2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ht="15" customHeight="1" x14ac:dyDescent="0.2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ht="15" customHeight="1" x14ac:dyDescent="0.2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ht="15" customHeight="1" x14ac:dyDescent="0.25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ht="15" customHeight="1" x14ac:dyDescent="0.2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ht="15" customHeigh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1:17" ht="15" customHeight="1" x14ac:dyDescent="0.2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7" ht="15" customHeight="1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</row>
    <row r="59" spans="1:17" ht="15" customHeight="1" x14ac:dyDescent="0.2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 ht="15" customHeight="1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A42:A47"/>
    <mergeCell ref="A6:A11"/>
    <mergeCell ref="A12:A17"/>
    <mergeCell ref="A18:A23"/>
    <mergeCell ref="A24:A29"/>
    <mergeCell ref="K34:Q35"/>
    <mergeCell ref="A1:Q3"/>
    <mergeCell ref="A30:A35"/>
    <mergeCell ref="A36:A41"/>
    <mergeCell ref="K4:Q4"/>
    <mergeCell ref="A4:B5"/>
    <mergeCell ref="C4:F4"/>
    <mergeCell ref="G4:J4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tabSelected="1" zoomScale="90" zoomScaleNormal="90" zoomScaleSheetLayoutView="80" zoomScalePageLayoutView="60" workbookViewId="0">
      <selection activeCell="A81" sqref="A81:L83"/>
    </sheetView>
  </sheetViews>
  <sheetFormatPr defaultRowHeight="15" x14ac:dyDescent="0.25"/>
  <cols>
    <col min="1" max="1" width="25.42578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2" t="s">
        <v>109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1" t="s">
        <v>22</v>
      </c>
      <c r="B4" s="274" t="s">
        <v>29</v>
      </c>
      <c r="C4" s="274"/>
      <c r="D4" s="274"/>
      <c r="E4" s="275" t="s">
        <v>26</v>
      </c>
      <c r="F4" s="274"/>
      <c r="G4" s="276"/>
      <c r="H4" s="274" t="s">
        <v>23</v>
      </c>
      <c r="I4" s="274"/>
      <c r="J4" s="274"/>
      <c r="K4" s="277" t="s">
        <v>30</v>
      </c>
      <c r="L4" s="278"/>
      <c r="M4" s="274" t="s">
        <v>31</v>
      </c>
      <c r="N4" s="274"/>
      <c r="O4" s="279" t="s">
        <v>27</v>
      </c>
      <c r="P4" s="280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2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Njemačka</v>
      </c>
      <c r="R5" s="101">
        <f>D6</f>
        <v>26.688078506188724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32</v>
      </c>
      <c r="B6" s="122">
        <v>23604</v>
      </c>
      <c r="C6" s="123">
        <v>182974</v>
      </c>
      <c r="D6" s="127">
        <f t="shared" ref="D6:D37" si="1">IF($C$83&lt;&gt;0,C6/$C$83*100,0)</f>
        <v>26.688078506188724</v>
      </c>
      <c r="E6" s="124">
        <v>23552</v>
      </c>
      <c r="F6" s="123">
        <v>188320</v>
      </c>
      <c r="G6" s="125">
        <f t="shared" ref="G6:G37" si="2">IF($F$83&lt;&gt;0,F6/$F$83*100,0)</f>
        <v>28.250147011172849</v>
      </c>
      <c r="H6" s="122">
        <v>25436</v>
      </c>
      <c r="I6" s="123">
        <v>199811</v>
      </c>
      <c r="J6" s="127">
        <f t="shared" ref="J6:J37" si="3">IF($I$83&lt;&gt;0,I6/$I$83*100,0)</f>
        <v>30.71510921863711</v>
      </c>
      <c r="K6" s="132">
        <f t="shared" ref="K6:K37" si="4">IF(OR(B6&lt;&gt;0)*(E6&lt;&gt;0),B6/E6*100," ")</f>
        <v>100.22078804347827</v>
      </c>
      <c r="L6" s="133">
        <f t="shared" ref="L6:L37" si="5">IF(OR(C6&lt;&gt;0)*(F6&lt;&gt;0),C6/F6*100," ")</f>
        <v>97.161214953271028</v>
      </c>
      <c r="M6" s="189">
        <f t="shared" ref="M6:M37" si="6">IF(OR(B6&lt;&gt;0)*(H6&lt;&gt;0),B6/H6*100," ")</f>
        <v>92.797609687057715</v>
      </c>
      <c r="N6" s="190">
        <f t="shared" ref="N6:N37" si="7">IF(OR(C6&lt;&gt;0)*(I6&lt;&gt;0),C6/I6*100," ")</f>
        <v>91.573536992457875</v>
      </c>
      <c r="O6" s="131">
        <f>IF(OR(E6&lt;&gt;0)*(H6&lt;&gt;0),E6/H6*100," ")</f>
        <v>92.593175027520047</v>
      </c>
      <c r="P6" s="133">
        <f>IF(OR(F6&lt;&gt;0)*(I6&lt;&gt;0),F6/I6*100," ")</f>
        <v>94.249065366771603</v>
      </c>
      <c r="Q6" t="str">
        <f t="shared" si="0"/>
        <v>Austrija</v>
      </c>
      <c r="R6" s="101">
        <f t="shared" ref="R6:R14" si="8">D7</f>
        <v>13.635316116347385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33</v>
      </c>
      <c r="B7" s="108">
        <v>18615</v>
      </c>
      <c r="C7" s="109">
        <v>93484</v>
      </c>
      <c r="D7" s="128">
        <f t="shared" si="1"/>
        <v>13.635316116347385</v>
      </c>
      <c r="E7" s="112">
        <v>16601</v>
      </c>
      <c r="F7" s="109">
        <v>87208</v>
      </c>
      <c r="G7" s="39">
        <f t="shared" si="2"/>
        <v>13.082194246762754</v>
      </c>
      <c r="H7" s="108">
        <v>16019</v>
      </c>
      <c r="I7" s="109">
        <v>83385</v>
      </c>
      <c r="J7" s="127">
        <f t="shared" si="3"/>
        <v>12.818009930364472</v>
      </c>
      <c r="K7" s="132">
        <f t="shared" si="4"/>
        <v>112.13179928919945</v>
      </c>
      <c r="L7" s="133">
        <f t="shared" si="5"/>
        <v>107.19658746903953</v>
      </c>
      <c r="M7" s="40">
        <f t="shared" si="6"/>
        <v>116.20575566514763</v>
      </c>
      <c r="N7" s="41">
        <f t="shared" si="7"/>
        <v>112.11129099958026</v>
      </c>
      <c r="O7" s="131">
        <f t="shared" ref="O7:O38" si="9">IF(OR(E7&lt;&gt;0)*(H7&lt;&gt;0),E7/H7*100," ")</f>
        <v>103.63318559210937</v>
      </c>
      <c r="P7" s="133">
        <f t="shared" ref="P7:P70" si="10">IF(OR(F7&lt;&gt;0)*(I7&lt;&gt;0),F7/I7*100," ")</f>
        <v>104.58475745038076</v>
      </c>
      <c r="Q7" t="str">
        <f t="shared" si="0"/>
        <v>Mađarska</v>
      </c>
      <c r="R7" s="101">
        <f t="shared" si="8"/>
        <v>8.9867007389126634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34</v>
      </c>
      <c r="B8" s="108">
        <v>12341</v>
      </c>
      <c r="C8" s="109">
        <v>61613</v>
      </c>
      <c r="D8" s="128">
        <f t="shared" si="1"/>
        <v>8.9867007389126634</v>
      </c>
      <c r="E8" s="112">
        <v>12153</v>
      </c>
      <c r="F8" s="109">
        <v>61464</v>
      </c>
      <c r="G8" s="39">
        <f t="shared" si="2"/>
        <v>9.2203007428564572</v>
      </c>
      <c r="H8" s="108">
        <v>10224</v>
      </c>
      <c r="I8" s="109">
        <v>51417</v>
      </c>
      <c r="J8" s="127">
        <f t="shared" si="3"/>
        <v>7.9038630040121127</v>
      </c>
      <c r="K8" s="132">
        <f t="shared" si="4"/>
        <v>101.54694314161112</v>
      </c>
      <c r="L8" s="133">
        <f t="shared" si="5"/>
        <v>100.24241832617466</v>
      </c>
      <c r="M8" s="40">
        <f t="shared" si="6"/>
        <v>120.70618153364632</v>
      </c>
      <c r="N8" s="41">
        <f t="shared" si="7"/>
        <v>119.83001730945017</v>
      </c>
      <c r="O8" s="131">
        <f t="shared" si="9"/>
        <v>118.86737089201877</v>
      </c>
      <c r="P8" s="133">
        <f t="shared" si="10"/>
        <v>119.54022988505749</v>
      </c>
      <c r="Q8" t="str">
        <f t="shared" si="0"/>
        <v>Slovenija</v>
      </c>
      <c r="R8" s="101">
        <f t="shared" si="8"/>
        <v>8.8854758300004963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35</v>
      </c>
      <c r="B9" s="108">
        <v>12977</v>
      </c>
      <c r="C9" s="109">
        <v>60919</v>
      </c>
      <c r="D9" s="128">
        <f t="shared" si="1"/>
        <v>8.8854758300004963</v>
      </c>
      <c r="E9" s="112">
        <v>12114</v>
      </c>
      <c r="F9" s="109">
        <v>57701</v>
      </c>
      <c r="G9" s="39">
        <f t="shared" si="2"/>
        <v>8.6558078413959461</v>
      </c>
      <c r="H9" s="108">
        <v>10882</v>
      </c>
      <c r="I9" s="109">
        <v>51835</v>
      </c>
      <c r="J9" s="127">
        <f t="shared" si="3"/>
        <v>7.968118303537115</v>
      </c>
      <c r="K9" s="132">
        <f t="shared" si="4"/>
        <v>107.12398877332012</v>
      </c>
      <c r="L9" s="133">
        <f t="shared" si="5"/>
        <v>105.57702639468987</v>
      </c>
      <c r="M9" s="40">
        <f t="shared" si="6"/>
        <v>119.25197573975372</v>
      </c>
      <c r="N9" s="41">
        <f t="shared" si="7"/>
        <v>117.52483842963248</v>
      </c>
      <c r="O9" s="131">
        <f t="shared" si="9"/>
        <v>111.32144826318691</v>
      </c>
      <c r="P9" s="133">
        <f t="shared" si="10"/>
        <v>111.31667792032411</v>
      </c>
      <c r="Q9" t="str">
        <f t="shared" si="0"/>
        <v>Hrvatska</v>
      </c>
      <c r="R9" s="101">
        <f t="shared" si="8"/>
        <v>7.7903798413656897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36</v>
      </c>
      <c r="B10" s="108">
        <v>12828</v>
      </c>
      <c r="C10" s="109">
        <v>53411</v>
      </c>
      <c r="D10" s="128">
        <f t="shared" si="1"/>
        <v>7.7903798413656897</v>
      </c>
      <c r="E10" s="112">
        <v>12041</v>
      </c>
      <c r="F10" s="109">
        <v>49177</v>
      </c>
      <c r="G10" s="39">
        <f t="shared" si="2"/>
        <v>7.3771106604101906</v>
      </c>
      <c r="H10" s="108">
        <v>10061</v>
      </c>
      <c r="I10" s="109">
        <v>44902</v>
      </c>
      <c r="J10" s="127">
        <f t="shared" si="3"/>
        <v>6.9023719121331828</v>
      </c>
      <c r="K10" s="132">
        <f t="shared" si="4"/>
        <v>106.53600199318993</v>
      </c>
      <c r="L10" s="133">
        <f t="shared" si="5"/>
        <v>108.60971592411086</v>
      </c>
      <c r="M10" s="40">
        <f t="shared" si="6"/>
        <v>127.50223635821489</v>
      </c>
      <c r="N10" s="41">
        <f t="shared" si="7"/>
        <v>118.95015812213265</v>
      </c>
      <c r="O10" s="131">
        <f t="shared" si="9"/>
        <v>119.67995229102475</v>
      </c>
      <c r="P10" s="133">
        <f t="shared" si="10"/>
        <v>109.52073404302705</v>
      </c>
      <c r="Q10" t="str">
        <f t="shared" si="0"/>
        <v>Italija</v>
      </c>
      <c r="R10" s="101">
        <f t="shared" si="8"/>
        <v>5.7520252274643306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37</v>
      </c>
      <c r="B11" s="116">
        <v>7445</v>
      </c>
      <c r="C11" s="117">
        <v>39436</v>
      </c>
      <c r="D11" s="129">
        <f t="shared" si="1"/>
        <v>5.7520252274643306</v>
      </c>
      <c r="E11" s="118">
        <v>7421</v>
      </c>
      <c r="F11" s="117">
        <v>41496</v>
      </c>
      <c r="G11" s="119">
        <f t="shared" si="2"/>
        <v>6.2248730903548672</v>
      </c>
      <c r="H11" s="116">
        <v>8402</v>
      </c>
      <c r="I11" s="110">
        <v>48482</v>
      </c>
      <c r="J11" s="152">
        <f t="shared" si="3"/>
        <v>7.4526924200267475</v>
      </c>
      <c r="K11" s="194">
        <f t="shared" si="4"/>
        <v>100.32340654898262</v>
      </c>
      <c r="L11" s="195">
        <f t="shared" si="5"/>
        <v>95.03566608829766</v>
      </c>
      <c r="M11" s="196">
        <f t="shared" si="6"/>
        <v>88.609854796477023</v>
      </c>
      <c r="N11" s="213">
        <f t="shared" si="7"/>
        <v>81.341528814817863</v>
      </c>
      <c r="O11" s="214">
        <f t="shared" si="9"/>
        <v>88.324208521780534</v>
      </c>
      <c r="P11" s="195">
        <f t="shared" si="10"/>
        <v>85.590528443546049</v>
      </c>
      <c r="Q11" t="str">
        <f t="shared" si="0"/>
        <v>Slovačka</v>
      </c>
      <c r="R11" s="101">
        <f t="shared" si="8"/>
        <v>5.5637235597329058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38</v>
      </c>
      <c r="B12" s="116">
        <v>6034</v>
      </c>
      <c r="C12" s="117">
        <v>38145</v>
      </c>
      <c r="D12" s="129">
        <f t="shared" si="1"/>
        <v>5.5637235597329058</v>
      </c>
      <c r="E12" s="118">
        <v>5533</v>
      </c>
      <c r="F12" s="117">
        <v>35352</v>
      </c>
      <c r="G12" s="119">
        <f t="shared" si="2"/>
        <v>5.3032030434313011</v>
      </c>
      <c r="H12" s="116">
        <v>5249</v>
      </c>
      <c r="I12" s="110">
        <v>33923</v>
      </c>
      <c r="J12" s="152">
        <f t="shared" si="3"/>
        <v>5.2146711143221687</v>
      </c>
      <c r="K12" s="194">
        <f t="shared" si="4"/>
        <v>109.05476233508043</v>
      </c>
      <c r="L12" s="195">
        <f t="shared" si="5"/>
        <v>107.90054310930076</v>
      </c>
      <c r="M12" s="196">
        <f t="shared" si="6"/>
        <v>114.95522956753668</v>
      </c>
      <c r="N12" s="213">
        <f t="shared" si="7"/>
        <v>112.44583321050614</v>
      </c>
      <c r="O12" s="214">
        <f t="shared" si="9"/>
        <v>105.41055439131264</v>
      </c>
      <c r="P12" s="195">
        <f t="shared" si="10"/>
        <v>104.21248120744038</v>
      </c>
      <c r="Q12" t="str">
        <f t="shared" si="0"/>
        <v>Poljska</v>
      </c>
      <c r="R12" s="101">
        <f t="shared" si="8"/>
        <v>5.4963375252697633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39</v>
      </c>
      <c r="B13" s="116">
        <v>5760</v>
      </c>
      <c r="C13" s="117">
        <v>37683</v>
      </c>
      <c r="D13" s="129">
        <f t="shared" si="1"/>
        <v>5.4963375252697633</v>
      </c>
      <c r="E13" s="118">
        <v>5180</v>
      </c>
      <c r="F13" s="117">
        <v>34694</v>
      </c>
      <c r="G13" s="119">
        <f t="shared" si="2"/>
        <v>5.2044955416611662</v>
      </c>
      <c r="H13" s="116">
        <v>4086</v>
      </c>
      <c r="I13" s="110">
        <v>27133</v>
      </c>
      <c r="J13" s="152">
        <f t="shared" si="3"/>
        <v>4.1709067990715258</v>
      </c>
      <c r="K13" s="194">
        <f t="shared" si="4"/>
        <v>111.1969111969112</v>
      </c>
      <c r="L13" s="195">
        <f t="shared" si="5"/>
        <v>108.61532253415575</v>
      </c>
      <c r="M13" s="196">
        <f t="shared" si="6"/>
        <v>140.96916299559473</v>
      </c>
      <c r="N13" s="213">
        <f t="shared" si="7"/>
        <v>138.88254155456454</v>
      </c>
      <c r="O13" s="214">
        <f t="shared" si="9"/>
        <v>126.77435144395497</v>
      </c>
      <c r="P13" s="195">
        <f t="shared" si="10"/>
        <v>127.86643570559835</v>
      </c>
      <c r="Q13" t="str">
        <f t="shared" si="0"/>
        <v>Češka</v>
      </c>
      <c r="R13" s="101">
        <f t="shared" si="8"/>
        <v>4.0667909370159361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40</v>
      </c>
      <c r="B14" s="116">
        <v>4477</v>
      </c>
      <c r="C14" s="117">
        <v>27882</v>
      </c>
      <c r="D14" s="129">
        <f t="shared" si="1"/>
        <v>4.0667909370159361</v>
      </c>
      <c r="E14" s="118">
        <v>4371</v>
      </c>
      <c r="F14" s="117">
        <v>27913</v>
      </c>
      <c r="G14" s="119">
        <f t="shared" si="2"/>
        <v>4.1872682323856614</v>
      </c>
      <c r="H14" s="116">
        <v>4802</v>
      </c>
      <c r="I14" s="110">
        <v>31180</v>
      </c>
      <c r="J14" s="152">
        <f t="shared" si="3"/>
        <v>4.793014926290871</v>
      </c>
      <c r="K14" s="194">
        <f t="shared" si="4"/>
        <v>102.42507435369481</v>
      </c>
      <c r="L14" s="195">
        <f t="shared" si="5"/>
        <v>99.888940636979186</v>
      </c>
      <c r="M14" s="196">
        <f t="shared" si="6"/>
        <v>93.231986672219918</v>
      </c>
      <c r="N14" s="213">
        <f t="shared" si="7"/>
        <v>89.422706863373961</v>
      </c>
      <c r="O14" s="214">
        <f t="shared" si="9"/>
        <v>91.024573094543939</v>
      </c>
      <c r="P14" s="195">
        <f t="shared" si="10"/>
        <v>89.522129570237325</v>
      </c>
      <c r="Q14" t="str">
        <f t="shared" si="0"/>
        <v>Ukrajina</v>
      </c>
      <c r="R14" s="101">
        <f t="shared" si="8"/>
        <v>1.9983897363193222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41</v>
      </c>
      <c r="B15" s="116">
        <v>2057</v>
      </c>
      <c r="C15" s="117">
        <v>13701</v>
      </c>
      <c r="D15" s="129">
        <f t="shared" si="1"/>
        <v>1.9983897363193222</v>
      </c>
      <c r="E15" s="118">
        <v>1615</v>
      </c>
      <c r="F15" s="117">
        <v>10287</v>
      </c>
      <c r="G15" s="119">
        <f t="shared" si="2"/>
        <v>1.5431672807133341</v>
      </c>
      <c r="H15" s="116">
        <v>1484</v>
      </c>
      <c r="I15" s="110">
        <v>10514</v>
      </c>
      <c r="J15" s="152">
        <f t="shared" si="3"/>
        <v>1.6162206201097566</v>
      </c>
      <c r="K15" s="194">
        <f t="shared" si="4"/>
        <v>127.36842105263158</v>
      </c>
      <c r="L15" s="195">
        <f t="shared" si="5"/>
        <v>133.1875182268883</v>
      </c>
      <c r="M15" s="196">
        <f t="shared" si="6"/>
        <v>138.61185983827494</v>
      </c>
      <c r="N15" s="213">
        <f t="shared" si="7"/>
        <v>130.31196499904888</v>
      </c>
      <c r="O15" s="214">
        <f t="shared" si="9"/>
        <v>108.82749326145553</v>
      </c>
      <c r="P15" s="195">
        <f t="shared" si="10"/>
        <v>97.840973939509226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42</v>
      </c>
      <c r="B16" s="79">
        <v>1666</v>
      </c>
      <c r="C16" s="5">
        <v>10269</v>
      </c>
      <c r="D16" s="130">
        <f t="shared" si="1"/>
        <v>1.497807766021686</v>
      </c>
      <c r="E16" s="80">
        <v>1507</v>
      </c>
      <c r="F16" s="5">
        <v>8930</v>
      </c>
      <c r="G16" s="94">
        <f t="shared" si="2"/>
        <v>1.33960180973754</v>
      </c>
      <c r="H16" s="79">
        <v>868</v>
      </c>
      <c r="I16" s="5">
        <v>5780</v>
      </c>
      <c r="J16" s="153">
        <f t="shared" si="3"/>
        <v>0.88850629486726207</v>
      </c>
      <c r="K16" s="193">
        <f t="shared" si="4"/>
        <v>110.55076310550763</v>
      </c>
      <c r="L16" s="197">
        <f t="shared" si="5"/>
        <v>114.99440089585666</v>
      </c>
      <c r="M16" s="95">
        <f t="shared" si="6"/>
        <v>191.93548387096774</v>
      </c>
      <c r="N16" s="96">
        <f t="shared" si="7"/>
        <v>177.66435986159169</v>
      </c>
      <c r="O16" s="198">
        <f t="shared" si="9"/>
        <v>173.61751152073731</v>
      </c>
      <c r="P16" s="197">
        <f t="shared" si="10"/>
        <v>154.49826989619376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45</v>
      </c>
      <c r="B17" s="79">
        <v>1641</v>
      </c>
      <c r="C17" s="5">
        <v>8553</v>
      </c>
      <c r="D17" s="130">
        <f t="shared" si="1"/>
        <v>1.247516780872868</v>
      </c>
      <c r="E17" s="80">
        <v>1746</v>
      </c>
      <c r="F17" s="5">
        <v>9538</v>
      </c>
      <c r="G17" s="94">
        <f t="shared" si="2"/>
        <v>1.4308087414643513</v>
      </c>
      <c r="H17" s="79">
        <v>1704</v>
      </c>
      <c r="I17" s="5">
        <v>9047</v>
      </c>
      <c r="J17" s="153">
        <f t="shared" si="3"/>
        <v>1.3907121885232041</v>
      </c>
      <c r="K17" s="193">
        <f t="shared" si="4"/>
        <v>93.986254295532646</v>
      </c>
      <c r="L17" s="197">
        <f t="shared" si="5"/>
        <v>89.672887397777316</v>
      </c>
      <c r="M17" s="95">
        <f t="shared" si="6"/>
        <v>96.302816901408448</v>
      </c>
      <c r="N17" s="96">
        <f t="shared" si="7"/>
        <v>94.539626395490217</v>
      </c>
      <c r="O17" s="198">
        <f t="shared" si="9"/>
        <v>102.46478873239437</v>
      </c>
      <c r="P17" s="197">
        <f t="shared" si="10"/>
        <v>105.42721344091963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43</v>
      </c>
      <c r="B18" s="79">
        <v>1434</v>
      </c>
      <c r="C18" s="5">
        <v>8012</v>
      </c>
      <c r="D18" s="130">
        <f t="shared" si="1"/>
        <v>1.1686080262309619</v>
      </c>
      <c r="E18" s="80">
        <v>1541</v>
      </c>
      <c r="F18" s="5">
        <v>8568</v>
      </c>
      <c r="G18" s="94">
        <f t="shared" si="2"/>
        <v>1.2852976826238796</v>
      </c>
      <c r="H18" s="79">
        <v>1499</v>
      </c>
      <c r="I18" s="5">
        <v>7855</v>
      </c>
      <c r="J18" s="153">
        <f t="shared" si="3"/>
        <v>1.207476980308364</v>
      </c>
      <c r="K18" s="193">
        <f t="shared" si="4"/>
        <v>93.056456846203758</v>
      </c>
      <c r="L18" s="197">
        <f t="shared" si="5"/>
        <v>93.510737628384689</v>
      </c>
      <c r="M18" s="95">
        <f t="shared" si="6"/>
        <v>95.663775850567049</v>
      </c>
      <c r="N18" s="96">
        <f t="shared" si="7"/>
        <v>101.99872692552515</v>
      </c>
      <c r="O18" s="198">
        <f t="shared" si="9"/>
        <v>102.8018679119413</v>
      </c>
      <c r="P18" s="197">
        <f t="shared" si="10"/>
        <v>109.07702100572882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44</v>
      </c>
      <c r="B19" s="141">
        <v>1309</v>
      </c>
      <c r="C19" s="111">
        <v>7357</v>
      </c>
      <c r="D19" s="130">
        <f t="shared" si="1"/>
        <v>1.0730715487994491</v>
      </c>
      <c r="E19" s="80">
        <v>753</v>
      </c>
      <c r="F19" s="5">
        <v>4101</v>
      </c>
      <c r="G19" s="94">
        <f t="shared" si="2"/>
        <v>0.61519675495337645</v>
      </c>
      <c r="H19" s="79">
        <v>1028</v>
      </c>
      <c r="I19" s="5">
        <v>5877</v>
      </c>
      <c r="J19" s="153">
        <f t="shared" si="3"/>
        <v>0.90341721365655692</v>
      </c>
      <c r="K19" s="193">
        <f t="shared" si="4"/>
        <v>173.83798140770253</v>
      </c>
      <c r="L19" s="197">
        <f t="shared" si="5"/>
        <v>179.39526944647648</v>
      </c>
      <c r="M19" s="95">
        <f t="shared" si="6"/>
        <v>127.33463035019454</v>
      </c>
      <c r="N19" s="96">
        <f t="shared" si="7"/>
        <v>125.18291645397312</v>
      </c>
      <c r="O19" s="198">
        <f t="shared" si="9"/>
        <v>73.249027237354085</v>
      </c>
      <c r="P19" s="197">
        <f t="shared" si="10"/>
        <v>69.780500255232255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46</v>
      </c>
      <c r="B20" s="141">
        <v>1021</v>
      </c>
      <c r="C20" s="111">
        <v>5560</v>
      </c>
      <c r="D20" s="130">
        <f t="shared" si="1"/>
        <v>0.81096612903696319</v>
      </c>
      <c r="E20" s="80">
        <v>998</v>
      </c>
      <c r="F20" s="5">
        <v>5287</v>
      </c>
      <c r="G20" s="94">
        <f t="shared" si="2"/>
        <v>0.79311027638100484</v>
      </c>
      <c r="H20" s="79">
        <v>929</v>
      </c>
      <c r="I20" s="5">
        <v>4765</v>
      </c>
      <c r="J20" s="153">
        <f t="shared" si="3"/>
        <v>0.73247967042257855</v>
      </c>
      <c r="K20" s="193">
        <f t="shared" si="4"/>
        <v>102.30460921843687</v>
      </c>
      <c r="L20" s="197">
        <f t="shared" si="5"/>
        <v>105.16360885190088</v>
      </c>
      <c r="M20" s="95">
        <f t="shared" si="6"/>
        <v>109.90312163616794</v>
      </c>
      <c r="N20" s="96">
        <f t="shared" si="7"/>
        <v>116.6841552990556</v>
      </c>
      <c r="O20" s="198">
        <f t="shared" si="9"/>
        <v>107.42734122712594</v>
      </c>
      <c r="P20" s="197">
        <f t="shared" si="10"/>
        <v>110.9548793284365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47</v>
      </c>
      <c r="B21" s="79">
        <v>895</v>
      </c>
      <c r="C21" s="5">
        <v>5020</v>
      </c>
      <c r="D21" s="130">
        <f t="shared" si="1"/>
        <v>0.73220323161250989</v>
      </c>
      <c r="E21" s="80">
        <v>888</v>
      </c>
      <c r="F21" s="5">
        <v>4793</v>
      </c>
      <c r="G21" s="94">
        <f t="shared" si="2"/>
        <v>0.71900464435297085</v>
      </c>
      <c r="H21" s="79">
        <v>750</v>
      </c>
      <c r="I21" s="5">
        <v>3983</v>
      </c>
      <c r="J21" s="153">
        <f t="shared" si="3"/>
        <v>0.61226999523465486</v>
      </c>
      <c r="K21" s="193">
        <f t="shared" si="4"/>
        <v>100.7882882882883</v>
      </c>
      <c r="L21" s="197">
        <f t="shared" si="5"/>
        <v>104.73607344043397</v>
      </c>
      <c r="M21" s="95">
        <f t="shared" si="6"/>
        <v>119.33333333333334</v>
      </c>
      <c r="N21" s="96">
        <f t="shared" si="7"/>
        <v>126.03565151895558</v>
      </c>
      <c r="O21" s="198">
        <f t="shared" si="9"/>
        <v>118.39999999999999</v>
      </c>
      <c r="P21" s="197">
        <f t="shared" si="10"/>
        <v>120.33642982676373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48</v>
      </c>
      <c r="B22" s="141">
        <v>791</v>
      </c>
      <c r="C22" s="111">
        <v>4341</v>
      </c>
      <c r="D22" s="130">
        <f t="shared" si="1"/>
        <v>0.63316618096213251</v>
      </c>
      <c r="E22" s="80">
        <v>738</v>
      </c>
      <c r="F22" s="5">
        <v>4429</v>
      </c>
      <c r="G22" s="94">
        <f t="shared" si="2"/>
        <v>0.6644004944375772</v>
      </c>
      <c r="H22" s="79">
        <v>601</v>
      </c>
      <c r="I22" s="5">
        <v>3327</v>
      </c>
      <c r="J22" s="153">
        <f t="shared" si="3"/>
        <v>0.51142914239158843</v>
      </c>
      <c r="K22" s="193">
        <f t="shared" si="4"/>
        <v>107.18157181571814</v>
      </c>
      <c r="L22" s="197">
        <f t="shared" si="5"/>
        <v>98.01309550688643</v>
      </c>
      <c r="M22" s="95">
        <f t="shared" si="6"/>
        <v>131.61397670549084</v>
      </c>
      <c r="N22" s="96">
        <f t="shared" si="7"/>
        <v>130.47790802524796</v>
      </c>
      <c r="O22" s="198">
        <f t="shared" si="9"/>
        <v>122.79534109816971</v>
      </c>
      <c r="P22" s="197">
        <f t="shared" si="10"/>
        <v>133.12293357379019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49</v>
      </c>
      <c r="B23" s="141">
        <v>792</v>
      </c>
      <c r="C23" s="111">
        <v>3699</v>
      </c>
      <c r="D23" s="130">
        <f t="shared" si="1"/>
        <v>0.53952584735750486</v>
      </c>
      <c r="E23" s="80">
        <v>815</v>
      </c>
      <c r="F23" s="5">
        <v>3684</v>
      </c>
      <c r="G23" s="94">
        <f t="shared" si="2"/>
        <v>0.55264200079206027</v>
      </c>
      <c r="H23" s="79">
        <v>832</v>
      </c>
      <c r="I23" s="5">
        <v>3328</v>
      </c>
      <c r="J23" s="153">
        <f t="shared" si="3"/>
        <v>0.51158286320384916</v>
      </c>
      <c r="K23" s="193">
        <f t="shared" si="4"/>
        <v>97.177914110429455</v>
      </c>
      <c r="L23" s="197">
        <f t="shared" si="5"/>
        <v>100.4071661237785</v>
      </c>
      <c r="M23" s="95">
        <f t="shared" si="6"/>
        <v>95.192307692307693</v>
      </c>
      <c r="N23" s="96">
        <f t="shared" si="7"/>
        <v>111.14783653846155</v>
      </c>
      <c r="O23" s="198">
        <f t="shared" si="9"/>
        <v>97.956730769230774</v>
      </c>
      <c r="P23" s="197">
        <f t="shared" si="10"/>
        <v>110.69711538461537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50</v>
      </c>
      <c r="B24" s="141">
        <v>613</v>
      </c>
      <c r="C24" s="111">
        <v>3088</v>
      </c>
      <c r="D24" s="130">
        <f t="shared" si="1"/>
        <v>0.45040708749391045</v>
      </c>
      <c r="E24" s="80">
        <v>502</v>
      </c>
      <c r="F24" s="5">
        <v>2711</v>
      </c>
      <c r="G24" s="94">
        <f t="shared" si="2"/>
        <v>0.40668090774898891</v>
      </c>
      <c r="H24" s="79">
        <v>566</v>
      </c>
      <c r="I24" s="5">
        <v>3057</v>
      </c>
      <c r="J24" s="153">
        <f t="shared" si="3"/>
        <v>0.46992452308117999</v>
      </c>
      <c r="K24" s="193">
        <f t="shared" si="4"/>
        <v>122.11155378486056</v>
      </c>
      <c r="L24" s="197">
        <f t="shared" si="5"/>
        <v>113.90630763555882</v>
      </c>
      <c r="M24" s="95">
        <f t="shared" si="6"/>
        <v>108.30388692579504</v>
      </c>
      <c r="N24" s="96">
        <f t="shared" si="7"/>
        <v>101.0140660778541</v>
      </c>
      <c r="O24" s="198">
        <f t="shared" si="9"/>
        <v>88.692579505300344</v>
      </c>
      <c r="P24" s="197">
        <f t="shared" si="10"/>
        <v>88.681714098789669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51</v>
      </c>
      <c r="B25" s="141">
        <v>623</v>
      </c>
      <c r="C25" s="111">
        <v>2664</v>
      </c>
      <c r="D25" s="130">
        <f t="shared" si="1"/>
        <v>0.38856362729396937</v>
      </c>
      <c r="E25" s="80">
        <v>676</v>
      </c>
      <c r="F25" s="5">
        <v>2973</v>
      </c>
      <c r="G25" s="94">
        <f t="shared" si="2"/>
        <v>0.44598389477600298</v>
      </c>
      <c r="H25" s="79">
        <v>530</v>
      </c>
      <c r="I25" s="5">
        <v>2476</v>
      </c>
      <c r="J25" s="153">
        <f t="shared" si="3"/>
        <v>0.38061273115767141</v>
      </c>
      <c r="K25" s="193">
        <f t="shared" si="4"/>
        <v>92.15976331360946</v>
      </c>
      <c r="L25" s="197">
        <f t="shared" si="5"/>
        <v>89.60645812310797</v>
      </c>
      <c r="M25" s="95">
        <f t="shared" si="6"/>
        <v>117.54716981132076</v>
      </c>
      <c r="N25" s="96">
        <f t="shared" si="7"/>
        <v>107.59289176090468</v>
      </c>
      <c r="O25" s="198">
        <f t="shared" si="9"/>
        <v>127.54716981132074</v>
      </c>
      <c r="P25" s="197">
        <f t="shared" si="10"/>
        <v>120.07269789983846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52</v>
      </c>
      <c r="B26" s="141">
        <v>342</v>
      </c>
      <c r="C26" s="111">
        <v>2074</v>
      </c>
      <c r="D26" s="130">
        <f t="shared" si="1"/>
        <v>0.30250786899688159</v>
      </c>
      <c r="E26" s="80">
        <v>390</v>
      </c>
      <c r="F26" s="5">
        <v>2397</v>
      </c>
      <c r="G26" s="94">
        <f t="shared" si="2"/>
        <v>0.35957732787691865</v>
      </c>
      <c r="H26" s="79">
        <v>395</v>
      </c>
      <c r="I26" s="5">
        <v>2561</v>
      </c>
      <c r="J26" s="153">
        <f t="shared" si="3"/>
        <v>0.39367900019983704</v>
      </c>
      <c r="K26" s="193">
        <f t="shared" si="4"/>
        <v>87.692307692307693</v>
      </c>
      <c r="L26" s="197">
        <f t="shared" si="5"/>
        <v>86.524822695035468</v>
      </c>
      <c r="M26" s="95">
        <f t="shared" si="6"/>
        <v>86.582278481012651</v>
      </c>
      <c r="N26" s="96">
        <f t="shared" si="7"/>
        <v>80.983990628660678</v>
      </c>
      <c r="O26" s="198">
        <f t="shared" si="9"/>
        <v>98.734177215189874</v>
      </c>
      <c r="P26" s="197">
        <f t="shared" si="10"/>
        <v>93.596251464271774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54</v>
      </c>
      <c r="B27" s="141">
        <v>167</v>
      </c>
      <c r="C27" s="111">
        <v>1490</v>
      </c>
      <c r="D27" s="130">
        <f t="shared" si="1"/>
        <v>0.21732725400450989</v>
      </c>
      <c r="E27" s="80">
        <v>154</v>
      </c>
      <c r="F27" s="5">
        <v>1431</v>
      </c>
      <c r="G27" s="94">
        <f t="shared" si="2"/>
        <v>0.21466631463991265</v>
      </c>
      <c r="H27" s="79">
        <v>125</v>
      </c>
      <c r="I27" s="5">
        <v>680</v>
      </c>
      <c r="J27" s="153">
        <f t="shared" si="3"/>
        <v>0.10453015233732495</v>
      </c>
      <c r="K27" s="193">
        <f t="shared" si="4"/>
        <v>108.44155844155846</v>
      </c>
      <c r="L27" s="197">
        <f t="shared" si="5"/>
        <v>104.12299091544375</v>
      </c>
      <c r="M27" s="95">
        <f t="shared" si="6"/>
        <v>133.6</v>
      </c>
      <c r="N27" s="96">
        <f t="shared" si="7"/>
        <v>219.11764705882354</v>
      </c>
      <c r="O27" s="198">
        <f t="shared" si="9"/>
        <v>123.2</v>
      </c>
      <c r="P27" s="197">
        <f t="shared" si="10"/>
        <v>210.44117647058823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53</v>
      </c>
      <c r="B28" s="79">
        <v>277</v>
      </c>
      <c r="C28" s="5">
        <v>1241</v>
      </c>
      <c r="D28" s="130">
        <f t="shared" si="1"/>
        <v>0.18100880685878981</v>
      </c>
      <c r="E28" s="80">
        <v>246</v>
      </c>
      <c r="F28" s="5">
        <v>1196</v>
      </c>
      <c r="G28" s="94">
        <f t="shared" si="2"/>
        <v>0.17941363543629316</v>
      </c>
      <c r="H28" s="79">
        <v>229</v>
      </c>
      <c r="I28" s="5">
        <v>1050</v>
      </c>
      <c r="J28" s="153">
        <f t="shared" si="3"/>
        <v>0.16140685287381057</v>
      </c>
      <c r="K28" s="193">
        <f t="shared" si="4"/>
        <v>112.60162601626016</v>
      </c>
      <c r="L28" s="197">
        <f t="shared" si="5"/>
        <v>103.76254180602007</v>
      </c>
      <c r="M28" s="95">
        <f t="shared" si="6"/>
        <v>120.96069868995633</v>
      </c>
      <c r="N28" s="96">
        <f t="shared" si="7"/>
        <v>118.1904761904762</v>
      </c>
      <c r="O28" s="198">
        <f t="shared" si="9"/>
        <v>107.42358078602621</v>
      </c>
      <c r="P28" s="197">
        <f t="shared" si="10"/>
        <v>113.90476190476191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55</v>
      </c>
      <c r="B29" s="79">
        <v>203</v>
      </c>
      <c r="C29" s="5">
        <v>1211</v>
      </c>
      <c r="D29" s="130">
        <f t="shared" si="1"/>
        <v>0.17663309033520905</v>
      </c>
      <c r="E29" s="80">
        <v>187</v>
      </c>
      <c r="F29" s="5">
        <v>1161</v>
      </c>
      <c r="G29" s="94">
        <f t="shared" si="2"/>
        <v>0.17416323640596687</v>
      </c>
      <c r="H29" s="79">
        <v>181</v>
      </c>
      <c r="I29" s="5">
        <v>1113</v>
      </c>
      <c r="J29" s="153">
        <f t="shared" si="3"/>
        <v>0.17109126404623923</v>
      </c>
      <c r="K29" s="193">
        <f t="shared" si="4"/>
        <v>108.55614973262031</v>
      </c>
      <c r="L29" s="197">
        <f t="shared" si="5"/>
        <v>104.30663221360896</v>
      </c>
      <c r="M29" s="95">
        <f t="shared" si="6"/>
        <v>112.15469613259668</v>
      </c>
      <c r="N29" s="96">
        <f t="shared" si="7"/>
        <v>108.80503144654088</v>
      </c>
      <c r="O29" s="198">
        <f t="shared" si="9"/>
        <v>103.31491712707181</v>
      </c>
      <c r="P29" s="197">
        <f t="shared" si="10"/>
        <v>104.31266846361187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56</v>
      </c>
      <c r="B30" s="79">
        <v>154</v>
      </c>
      <c r="C30" s="5">
        <v>1127</v>
      </c>
      <c r="D30" s="130">
        <f t="shared" si="1"/>
        <v>0.164381084069183</v>
      </c>
      <c r="E30" s="80">
        <v>154</v>
      </c>
      <c r="F30" s="5">
        <v>1550</v>
      </c>
      <c r="G30" s="94">
        <f t="shared" si="2"/>
        <v>0.23251767134302206</v>
      </c>
      <c r="H30" s="79">
        <v>97</v>
      </c>
      <c r="I30" s="5">
        <v>807</v>
      </c>
      <c r="J30" s="153">
        <f t="shared" si="3"/>
        <v>0.124052695494443</v>
      </c>
      <c r="K30" s="193">
        <f t="shared" si="4"/>
        <v>100</v>
      </c>
      <c r="L30" s="197">
        <f t="shared" si="5"/>
        <v>72.709677419354833</v>
      </c>
      <c r="M30" s="95">
        <f t="shared" si="6"/>
        <v>158.76288659793815</v>
      </c>
      <c r="N30" s="96">
        <f t="shared" si="7"/>
        <v>139.65303593556382</v>
      </c>
      <c r="O30" s="198">
        <f t="shared" si="9"/>
        <v>158.76288659793815</v>
      </c>
      <c r="P30" s="197">
        <f t="shared" si="10"/>
        <v>192.06939281288723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58</v>
      </c>
      <c r="B31" s="79">
        <v>167</v>
      </c>
      <c r="C31" s="5">
        <v>1020</v>
      </c>
      <c r="D31" s="130">
        <f t="shared" si="1"/>
        <v>0.14877436180174503</v>
      </c>
      <c r="E31" s="80">
        <v>245</v>
      </c>
      <c r="F31" s="5">
        <v>1464</v>
      </c>
      <c r="G31" s="94">
        <f t="shared" si="2"/>
        <v>0.21961669086850602</v>
      </c>
      <c r="H31" s="79">
        <v>536</v>
      </c>
      <c r="I31" s="5">
        <v>3200</v>
      </c>
      <c r="J31" s="153">
        <f t="shared" si="3"/>
        <v>0.49190659923447033</v>
      </c>
      <c r="K31" s="193">
        <f t="shared" si="4"/>
        <v>68.16326530612244</v>
      </c>
      <c r="L31" s="197">
        <f t="shared" si="5"/>
        <v>69.672131147540981</v>
      </c>
      <c r="M31" s="95">
        <f t="shared" si="6"/>
        <v>31.156716417910445</v>
      </c>
      <c r="N31" s="96">
        <f t="shared" si="7"/>
        <v>31.874999999999996</v>
      </c>
      <c r="O31" s="198">
        <f t="shared" si="9"/>
        <v>45.708955223880601</v>
      </c>
      <c r="P31" s="197">
        <f t="shared" si="10"/>
        <v>45.75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57</v>
      </c>
      <c r="B32" s="79">
        <v>213</v>
      </c>
      <c r="C32" s="5">
        <v>958</v>
      </c>
      <c r="D32" s="130">
        <f t="shared" si="1"/>
        <v>0.13973121431967819</v>
      </c>
      <c r="E32" s="80">
        <v>113</v>
      </c>
      <c r="F32" s="5">
        <v>529</v>
      </c>
      <c r="G32" s="94">
        <f t="shared" si="2"/>
        <v>7.9356031058360435E-2</v>
      </c>
      <c r="H32" s="79">
        <v>180</v>
      </c>
      <c r="I32" s="5">
        <v>702</v>
      </c>
      <c r="J32" s="153">
        <f t="shared" si="3"/>
        <v>0.10791201020706194</v>
      </c>
      <c r="K32" s="193">
        <f t="shared" si="4"/>
        <v>188.49557522123894</v>
      </c>
      <c r="L32" s="197">
        <f t="shared" si="5"/>
        <v>181.09640831758034</v>
      </c>
      <c r="M32" s="95">
        <f t="shared" si="6"/>
        <v>118.33333333333333</v>
      </c>
      <c r="N32" s="96">
        <f t="shared" si="7"/>
        <v>136.46723646723646</v>
      </c>
      <c r="O32" s="198">
        <f t="shared" si="9"/>
        <v>62.777777777777779</v>
      </c>
      <c r="P32" s="197">
        <f t="shared" si="10"/>
        <v>75.356125356125361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59</v>
      </c>
      <c r="B33" s="79">
        <v>217</v>
      </c>
      <c r="C33" s="5">
        <v>838</v>
      </c>
      <c r="D33" s="130">
        <f t="shared" si="1"/>
        <v>0.12222834822535525</v>
      </c>
      <c r="E33" s="80">
        <v>220</v>
      </c>
      <c r="F33" s="5">
        <v>686</v>
      </c>
      <c r="G33" s="94">
        <f t="shared" si="2"/>
        <v>0.10290782099439558</v>
      </c>
      <c r="H33" s="79">
        <v>181</v>
      </c>
      <c r="I33" s="5">
        <v>529</v>
      </c>
      <c r="J33" s="153">
        <f t="shared" si="3"/>
        <v>8.1318309685948387E-2</v>
      </c>
      <c r="K33" s="193">
        <f t="shared" si="4"/>
        <v>98.636363636363626</v>
      </c>
      <c r="L33" s="197">
        <f t="shared" si="5"/>
        <v>122.15743440233236</v>
      </c>
      <c r="M33" s="95">
        <f t="shared" si="6"/>
        <v>119.88950276243094</v>
      </c>
      <c r="N33" s="96">
        <f t="shared" si="7"/>
        <v>158.41209829867674</v>
      </c>
      <c r="O33" s="198">
        <f t="shared" si="9"/>
        <v>121.54696132596685</v>
      </c>
      <c r="P33" s="197">
        <f t="shared" si="10"/>
        <v>129.67863894139887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63</v>
      </c>
      <c r="B34" s="79">
        <v>112</v>
      </c>
      <c r="C34" s="5">
        <v>669</v>
      </c>
      <c r="D34" s="130">
        <f t="shared" si="1"/>
        <v>9.7578478475850425E-2</v>
      </c>
      <c r="E34" s="80">
        <v>50</v>
      </c>
      <c r="F34" s="5">
        <v>228</v>
      </c>
      <c r="G34" s="94">
        <f t="shared" si="2"/>
        <v>3.4202599397554212E-2</v>
      </c>
      <c r="H34" s="79">
        <v>120</v>
      </c>
      <c r="I34" s="5">
        <v>634</v>
      </c>
      <c r="J34" s="153">
        <f t="shared" si="3"/>
        <v>9.7458994973329438E-2</v>
      </c>
      <c r="K34" s="193">
        <f t="shared" si="4"/>
        <v>224.00000000000003</v>
      </c>
      <c r="L34" s="197">
        <f t="shared" si="5"/>
        <v>293.42105263157896</v>
      </c>
      <c r="M34" s="95">
        <f t="shared" si="6"/>
        <v>93.333333333333329</v>
      </c>
      <c r="N34" s="96">
        <f t="shared" si="7"/>
        <v>105.52050473186121</v>
      </c>
      <c r="O34" s="198">
        <f t="shared" si="9"/>
        <v>41.666666666666671</v>
      </c>
      <c r="P34" s="197">
        <f t="shared" si="10"/>
        <v>35.962145110410091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61</v>
      </c>
      <c r="B35" s="79">
        <v>181</v>
      </c>
      <c r="C35" s="5">
        <v>646</v>
      </c>
      <c r="D35" s="130">
        <f t="shared" si="1"/>
        <v>9.4223762474438519E-2</v>
      </c>
      <c r="E35" s="80">
        <v>186</v>
      </c>
      <c r="F35" s="5">
        <v>933</v>
      </c>
      <c r="G35" s="94">
        <f t="shared" si="2"/>
        <v>0.13996063700841263</v>
      </c>
      <c r="H35" s="79">
        <v>169</v>
      </c>
      <c r="I35" s="5">
        <v>711</v>
      </c>
      <c r="J35" s="153">
        <f t="shared" si="3"/>
        <v>0.10929549751740887</v>
      </c>
      <c r="K35" s="193">
        <f t="shared" si="4"/>
        <v>97.311827956989248</v>
      </c>
      <c r="L35" s="197">
        <f t="shared" si="5"/>
        <v>69.239013933547696</v>
      </c>
      <c r="M35" s="95">
        <f t="shared" si="6"/>
        <v>107.10059171597632</v>
      </c>
      <c r="N35" s="96">
        <f t="shared" si="7"/>
        <v>90.85794655414908</v>
      </c>
      <c r="O35" s="198">
        <f t="shared" si="9"/>
        <v>110.05917159763314</v>
      </c>
      <c r="P35" s="197">
        <f t="shared" si="10"/>
        <v>131.22362869198312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60</v>
      </c>
      <c r="B36" s="79">
        <v>113</v>
      </c>
      <c r="C36" s="5">
        <v>633</v>
      </c>
      <c r="D36" s="130">
        <f t="shared" si="1"/>
        <v>9.2327618647553539E-2</v>
      </c>
      <c r="E36" s="80">
        <v>112</v>
      </c>
      <c r="F36" s="5">
        <v>578</v>
      </c>
      <c r="G36" s="94">
        <f t="shared" si="2"/>
        <v>8.6706589700817252E-2</v>
      </c>
      <c r="H36" s="79">
        <v>78</v>
      </c>
      <c r="I36" s="5">
        <v>484</v>
      </c>
      <c r="J36" s="153">
        <f t="shared" si="3"/>
        <v>7.4400873134213633E-2</v>
      </c>
      <c r="K36" s="193">
        <f t="shared" si="4"/>
        <v>100.89285714285714</v>
      </c>
      <c r="L36" s="197">
        <f t="shared" si="5"/>
        <v>109.51557093425606</v>
      </c>
      <c r="M36" s="95">
        <f t="shared" si="6"/>
        <v>144.87179487179486</v>
      </c>
      <c r="N36" s="96">
        <f t="shared" si="7"/>
        <v>130.78512396694214</v>
      </c>
      <c r="O36" s="198">
        <f t="shared" si="9"/>
        <v>143.58974358974359</v>
      </c>
      <c r="P36" s="197">
        <f t="shared" si="10"/>
        <v>119.42148760330578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62</v>
      </c>
      <c r="B37" s="79">
        <v>102</v>
      </c>
      <c r="C37" s="5">
        <v>552</v>
      </c>
      <c r="D37" s="130">
        <f t="shared" si="1"/>
        <v>8.0513184033885549E-2</v>
      </c>
      <c r="E37" s="80">
        <v>34</v>
      </c>
      <c r="F37" s="5">
        <v>156</v>
      </c>
      <c r="G37" s="94">
        <f t="shared" si="2"/>
        <v>2.3401778535168671E-2</v>
      </c>
      <c r="H37" s="79">
        <v>33</v>
      </c>
      <c r="I37" s="5">
        <v>123</v>
      </c>
      <c r="J37" s="153">
        <f t="shared" si="3"/>
        <v>1.8907659908074956E-2</v>
      </c>
      <c r="K37" s="193">
        <f t="shared" si="4"/>
        <v>300</v>
      </c>
      <c r="L37" s="197">
        <f t="shared" si="5"/>
        <v>353.84615384615381</v>
      </c>
      <c r="M37" s="95">
        <f t="shared" si="6"/>
        <v>309.09090909090907</v>
      </c>
      <c r="N37" s="96">
        <f t="shared" si="7"/>
        <v>448.78048780487808</v>
      </c>
      <c r="O37" s="198">
        <f t="shared" si="9"/>
        <v>103.03030303030303</v>
      </c>
      <c r="P37" s="197">
        <f t="shared" si="10"/>
        <v>126.82926829268293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64</v>
      </c>
      <c r="B38" s="79">
        <v>75</v>
      </c>
      <c r="C38" s="5">
        <v>460</v>
      </c>
      <c r="D38" s="130">
        <f t="shared" ref="D38:D69" si="11">IF($C$83&lt;&gt;0,C38/$C$83*100,0)</f>
        <v>6.7094320028237953E-2</v>
      </c>
      <c r="E38" s="80">
        <v>88</v>
      </c>
      <c r="F38" s="5">
        <v>476</v>
      </c>
      <c r="G38" s="94">
        <f t="shared" ref="G38:G69" si="12">IF($F$83&lt;&gt;0,F38/$F$83*100,0)</f>
        <v>7.1405426812437736E-2</v>
      </c>
      <c r="H38" s="79">
        <v>73</v>
      </c>
      <c r="I38" s="5">
        <v>460</v>
      </c>
      <c r="J38" s="153">
        <f t="shared" ref="J38:J69" si="13">IF($I$83&lt;&gt;0,I38/$I$83*100,0)</f>
        <v>7.0711573639955116E-2</v>
      </c>
      <c r="K38" s="193">
        <f t="shared" ref="K38:K69" si="14">IF(OR(B38&lt;&gt;0)*(E38&lt;&gt;0),B38/E38*100," ")</f>
        <v>85.227272727272734</v>
      </c>
      <c r="L38" s="197">
        <f t="shared" ref="L38:L69" si="15">IF(OR(C38&lt;&gt;0)*(F38&lt;&gt;0),C38/F38*100," ")</f>
        <v>96.638655462184872</v>
      </c>
      <c r="M38" s="95">
        <f t="shared" ref="M38:M69" si="16">IF(OR(B38&lt;&gt;0)*(H38&lt;&gt;0),B38/H38*100," ")</f>
        <v>102.73972602739727</v>
      </c>
      <c r="N38" s="96">
        <f t="shared" ref="N38:N69" si="17">IF(OR(C38&lt;&gt;0)*(I38&lt;&gt;0),C38/I38*100," ")</f>
        <v>100</v>
      </c>
      <c r="O38" s="198">
        <f t="shared" si="9"/>
        <v>120.54794520547945</v>
      </c>
      <c r="P38" s="197">
        <f t="shared" si="10"/>
        <v>103.47826086956522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65</v>
      </c>
      <c r="B39" s="79">
        <v>77</v>
      </c>
      <c r="C39" s="5">
        <v>343</v>
      </c>
      <c r="D39" s="130">
        <f t="shared" si="11"/>
        <v>5.002902558627309E-2</v>
      </c>
      <c r="E39" s="80">
        <v>73</v>
      </c>
      <c r="F39" s="5">
        <v>445</v>
      </c>
      <c r="G39" s="94">
        <f t="shared" si="12"/>
        <v>6.6755073385577304E-2</v>
      </c>
      <c r="H39" s="79">
        <v>71</v>
      </c>
      <c r="I39" s="5">
        <v>326</v>
      </c>
      <c r="J39" s="153">
        <f t="shared" si="13"/>
        <v>5.0112984797011664E-2</v>
      </c>
      <c r="K39" s="193">
        <f t="shared" si="14"/>
        <v>105.47945205479452</v>
      </c>
      <c r="L39" s="197">
        <f t="shared" si="15"/>
        <v>77.078651685393268</v>
      </c>
      <c r="M39" s="95">
        <f t="shared" si="16"/>
        <v>108.45070422535213</v>
      </c>
      <c r="N39" s="96">
        <f t="shared" si="17"/>
        <v>105.21472392638036</v>
      </c>
      <c r="O39" s="198">
        <f t="shared" ref="O39:O70" si="18">IF(OR(E39&lt;&gt;0)*(H39&lt;&gt;0),E39/H39*100," ")</f>
        <v>102.8169014084507</v>
      </c>
      <c r="P39" s="197">
        <f t="shared" si="10"/>
        <v>136.50306748466255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86</v>
      </c>
      <c r="B40" s="79">
        <v>65</v>
      </c>
      <c r="C40" s="5">
        <v>337</v>
      </c>
      <c r="D40" s="130">
        <f t="shared" si="11"/>
        <v>4.915388228155694E-2</v>
      </c>
      <c r="E40" s="80">
        <v>6</v>
      </c>
      <c r="F40" s="5">
        <v>30</v>
      </c>
      <c r="G40" s="94">
        <f t="shared" si="12"/>
        <v>4.5003420259939753E-3</v>
      </c>
      <c r="H40" s="79">
        <v>11</v>
      </c>
      <c r="I40" s="5">
        <v>37</v>
      </c>
      <c r="J40" s="153">
        <f t="shared" si="13"/>
        <v>5.6876700536485636E-3</v>
      </c>
      <c r="K40" s="193">
        <f t="shared" si="14"/>
        <v>1083.3333333333335</v>
      </c>
      <c r="L40" s="197">
        <f t="shared" si="15"/>
        <v>1123.3333333333333</v>
      </c>
      <c r="M40" s="95">
        <f t="shared" si="16"/>
        <v>590.90909090909088</v>
      </c>
      <c r="N40" s="96">
        <f t="shared" si="17"/>
        <v>910.81081081081084</v>
      </c>
      <c r="O40" s="198">
        <f t="shared" si="18"/>
        <v>54.54545454545454</v>
      </c>
      <c r="P40" s="197">
        <f t="shared" si="10"/>
        <v>81.081081081081081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67</v>
      </c>
      <c r="B41" s="79">
        <v>51</v>
      </c>
      <c r="C41" s="5">
        <v>314</v>
      </c>
      <c r="D41" s="130">
        <f t="shared" si="11"/>
        <v>4.5799166280145041E-2</v>
      </c>
      <c r="E41" s="80">
        <v>55</v>
      </c>
      <c r="F41" s="5">
        <v>424</v>
      </c>
      <c r="G41" s="94">
        <f t="shared" si="12"/>
        <v>6.3604833967381522E-2</v>
      </c>
      <c r="H41" s="79">
        <v>115</v>
      </c>
      <c r="I41" s="5">
        <v>774</v>
      </c>
      <c r="J41" s="153">
        <f t="shared" si="13"/>
        <v>0.11897990868983753</v>
      </c>
      <c r="K41" s="193">
        <f t="shared" si="14"/>
        <v>92.72727272727272</v>
      </c>
      <c r="L41" s="197">
        <f t="shared" si="15"/>
        <v>74.056603773584911</v>
      </c>
      <c r="M41" s="95">
        <f t="shared" si="16"/>
        <v>44.347826086956523</v>
      </c>
      <c r="N41" s="96">
        <f t="shared" si="17"/>
        <v>40.568475452196381</v>
      </c>
      <c r="O41" s="198">
        <f t="shared" si="18"/>
        <v>47.826086956521742</v>
      </c>
      <c r="P41" s="197">
        <f t="shared" si="10"/>
        <v>54.780361757105943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66</v>
      </c>
      <c r="B42" s="79">
        <v>70</v>
      </c>
      <c r="C42" s="5">
        <v>314</v>
      </c>
      <c r="D42" s="130">
        <f t="shared" si="11"/>
        <v>4.5799166280145041E-2</v>
      </c>
      <c r="E42" s="80">
        <v>42</v>
      </c>
      <c r="F42" s="5">
        <v>221</v>
      </c>
      <c r="G42" s="94">
        <f t="shared" si="12"/>
        <v>3.3152519591488953E-2</v>
      </c>
      <c r="H42" s="79">
        <v>40</v>
      </c>
      <c r="I42" s="5">
        <v>179</v>
      </c>
      <c r="J42" s="153">
        <f t="shared" si="13"/>
        <v>2.7516025394678182E-2</v>
      </c>
      <c r="K42" s="193">
        <f t="shared" si="14"/>
        <v>166.66666666666669</v>
      </c>
      <c r="L42" s="197">
        <f t="shared" si="15"/>
        <v>142.08144796380091</v>
      </c>
      <c r="M42" s="95">
        <f t="shared" si="16"/>
        <v>175</v>
      </c>
      <c r="N42" s="96">
        <f t="shared" si="17"/>
        <v>175.41899441340783</v>
      </c>
      <c r="O42" s="198">
        <f t="shared" si="18"/>
        <v>105</v>
      </c>
      <c r="P42" s="197">
        <f t="shared" si="10"/>
        <v>123.463687150838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68</v>
      </c>
      <c r="B43" s="79">
        <v>78</v>
      </c>
      <c r="C43" s="5">
        <v>309</v>
      </c>
      <c r="D43" s="130">
        <f t="shared" si="11"/>
        <v>4.5069880192881585E-2</v>
      </c>
      <c r="E43" s="80">
        <v>102</v>
      </c>
      <c r="F43" s="5">
        <v>465</v>
      </c>
      <c r="G43" s="94">
        <f t="shared" si="12"/>
        <v>6.9755301402906617E-2</v>
      </c>
      <c r="H43" s="79">
        <v>94</v>
      </c>
      <c r="I43" s="5">
        <v>457</v>
      </c>
      <c r="J43" s="153">
        <f t="shared" si="13"/>
        <v>7.0250411203172797E-2</v>
      </c>
      <c r="K43" s="193">
        <f t="shared" si="14"/>
        <v>76.470588235294116</v>
      </c>
      <c r="L43" s="197">
        <f t="shared" si="15"/>
        <v>66.451612903225808</v>
      </c>
      <c r="M43" s="95">
        <f t="shared" si="16"/>
        <v>82.978723404255319</v>
      </c>
      <c r="N43" s="96">
        <f t="shared" si="17"/>
        <v>67.614879649890597</v>
      </c>
      <c r="O43" s="198">
        <f t="shared" si="18"/>
        <v>108.51063829787233</v>
      </c>
      <c r="P43" s="197">
        <f t="shared" si="10"/>
        <v>101.75054704595186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69</v>
      </c>
      <c r="B44" s="79">
        <v>46</v>
      </c>
      <c r="C44" s="5">
        <v>262</v>
      </c>
      <c r="D44" s="130">
        <f t="shared" si="11"/>
        <v>3.82145909726051E-2</v>
      </c>
      <c r="E44" s="80">
        <v>44</v>
      </c>
      <c r="F44" s="5">
        <v>308</v>
      </c>
      <c r="G44" s="94">
        <f t="shared" si="12"/>
        <v>4.6203511466871482E-2</v>
      </c>
      <c r="H44" s="79">
        <v>30</v>
      </c>
      <c r="I44" s="5">
        <v>157</v>
      </c>
      <c r="J44" s="153">
        <f t="shared" si="13"/>
        <v>2.4134167524941203E-2</v>
      </c>
      <c r="K44" s="193">
        <f t="shared" si="14"/>
        <v>104.54545454545455</v>
      </c>
      <c r="L44" s="197">
        <f t="shared" si="15"/>
        <v>85.064935064935071</v>
      </c>
      <c r="M44" s="95">
        <f t="shared" si="16"/>
        <v>153.33333333333334</v>
      </c>
      <c r="N44" s="96">
        <f t="shared" si="17"/>
        <v>166.87898089171975</v>
      </c>
      <c r="O44" s="198">
        <f t="shared" si="18"/>
        <v>146.66666666666666</v>
      </c>
      <c r="P44" s="197">
        <f t="shared" si="10"/>
        <v>196.17834394904457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70</v>
      </c>
      <c r="B45" s="79">
        <v>40</v>
      </c>
      <c r="C45" s="5">
        <v>255</v>
      </c>
      <c r="D45" s="130">
        <f t="shared" si="11"/>
        <v>3.7193590450436256E-2</v>
      </c>
      <c r="E45" s="80">
        <v>44</v>
      </c>
      <c r="F45" s="5">
        <v>262</v>
      </c>
      <c r="G45" s="94">
        <f t="shared" si="12"/>
        <v>3.9302987027014055E-2</v>
      </c>
      <c r="H45" s="79">
        <v>69</v>
      </c>
      <c r="I45" s="5">
        <v>359</v>
      </c>
      <c r="J45" s="153">
        <f t="shared" si="13"/>
        <v>5.5185771601617147E-2</v>
      </c>
      <c r="K45" s="193">
        <f t="shared" si="14"/>
        <v>90.909090909090907</v>
      </c>
      <c r="L45" s="197">
        <f t="shared" si="15"/>
        <v>97.328244274809165</v>
      </c>
      <c r="M45" s="95">
        <f t="shared" si="16"/>
        <v>57.971014492753625</v>
      </c>
      <c r="N45" s="96">
        <f t="shared" si="17"/>
        <v>71.030640668523688</v>
      </c>
      <c r="O45" s="198">
        <f t="shared" si="18"/>
        <v>63.768115942028977</v>
      </c>
      <c r="P45" s="197">
        <f t="shared" si="10"/>
        <v>72.98050139275766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76</v>
      </c>
      <c r="B46" s="79">
        <v>52</v>
      </c>
      <c r="C46" s="5">
        <v>227</v>
      </c>
      <c r="D46" s="130">
        <f t="shared" si="11"/>
        <v>3.3109588361760901E-2</v>
      </c>
      <c r="E46" s="80">
        <v>46</v>
      </c>
      <c r="F46" s="5">
        <v>211</v>
      </c>
      <c r="G46" s="94">
        <f t="shared" si="12"/>
        <v>3.1652405582824297E-2</v>
      </c>
      <c r="H46" s="79">
        <v>88</v>
      </c>
      <c r="I46" s="5">
        <v>399</v>
      </c>
      <c r="J46" s="153">
        <f t="shared" si="13"/>
        <v>6.1334604092048016E-2</v>
      </c>
      <c r="K46" s="193">
        <f t="shared" si="14"/>
        <v>113.04347826086956</v>
      </c>
      <c r="L46" s="197">
        <f t="shared" si="15"/>
        <v>107.58293838862558</v>
      </c>
      <c r="M46" s="95">
        <f t="shared" si="16"/>
        <v>59.090909090909093</v>
      </c>
      <c r="N46" s="96">
        <f t="shared" si="17"/>
        <v>56.892230576441108</v>
      </c>
      <c r="O46" s="198">
        <f t="shared" si="18"/>
        <v>52.272727272727273</v>
      </c>
      <c r="P46" s="197">
        <f t="shared" si="10"/>
        <v>52.882205513784463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71</v>
      </c>
      <c r="B47" s="79">
        <v>64</v>
      </c>
      <c r="C47" s="5">
        <v>223</v>
      </c>
      <c r="D47" s="130">
        <f t="shared" si="11"/>
        <v>3.2526159491950139E-2</v>
      </c>
      <c r="E47" s="80">
        <v>64</v>
      </c>
      <c r="F47" s="5">
        <v>133</v>
      </c>
      <c r="G47" s="94">
        <f t="shared" si="12"/>
        <v>1.9951516315239958E-2</v>
      </c>
      <c r="H47" s="79">
        <v>53</v>
      </c>
      <c r="I47" s="5">
        <v>169</v>
      </c>
      <c r="J47" s="153">
        <f t="shared" si="13"/>
        <v>2.5978817272070465E-2</v>
      </c>
      <c r="K47" s="193">
        <f t="shared" si="14"/>
        <v>100</v>
      </c>
      <c r="L47" s="197">
        <f t="shared" si="15"/>
        <v>167.66917293233084</v>
      </c>
      <c r="M47" s="95">
        <f t="shared" si="16"/>
        <v>120.75471698113208</v>
      </c>
      <c r="N47" s="96">
        <f t="shared" si="17"/>
        <v>131.95266272189349</v>
      </c>
      <c r="O47" s="198">
        <f t="shared" si="18"/>
        <v>120.75471698113208</v>
      </c>
      <c r="P47" s="197">
        <f t="shared" si="10"/>
        <v>78.698224852071007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72</v>
      </c>
      <c r="B48" s="79">
        <v>17</v>
      </c>
      <c r="C48" s="5">
        <v>209</v>
      </c>
      <c r="D48" s="130">
        <f t="shared" si="11"/>
        <v>3.0484158447612465E-2</v>
      </c>
      <c r="E48" s="80">
        <v>35</v>
      </c>
      <c r="F48" s="5">
        <v>81</v>
      </c>
      <c r="G48" s="94">
        <f t="shared" si="12"/>
        <v>1.2150923470183735E-2</v>
      </c>
      <c r="H48" s="79">
        <v>11</v>
      </c>
      <c r="I48" s="5">
        <v>24</v>
      </c>
      <c r="J48" s="153">
        <f t="shared" si="13"/>
        <v>3.6892994942585274E-3</v>
      </c>
      <c r="K48" s="193">
        <f t="shared" si="14"/>
        <v>48.571428571428569</v>
      </c>
      <c r="L48" s="197">
        <f t="shared" si="15"/>
        <v>258.02469135802471</v>
      </c>
      <c r="M48" s="95">
        <f t="shared" si="16"/>
        <v>154.54545454545453</v>
      </c>
      <c r="N48" s="96">
        <f t="shared" si="17"/>
        <v>870.83333333333337</v>
      </c>
      <c r="O48" s="198">
        <f t="shared" si="18"/>
        <v>318.18181818181819</v>
      </c>
      <c r="P48" s="197">
        <f t="shared" si="10"/>
        <v>337.5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73</v>
      </c>
      <c r="B49" s="79">
        <v>68</v>
      </c>
      <c r="C49" s="5">
        <v>202</v>
      </c>
      <c r="D49" s="130">
        <f t="shared" si="11"/>
        <v>2.9463157925443625E-2</v>
      </c>
      <c r="E49" s="80">
        <v>67</v>
      </c>
      <c r="F49" s="5">
        <v>287</v>
      </c>
      <c r="G49" s="94">
        <f t="shared" si="12"/>
        <v>4.3053272048675699E-2</v>
      </c>
      <c r="H49" s="79">
        <v>110</v>
      </c>
      <c r="I49" s="5">
        <v>741</v>
      </c>
      <c r="J49" s="153">
        <f t="shared" si="13"/>
        <v>0.11390712188523204</v>
      </c>
      <c r="K49" s="193">
        <f t="shared" si="14"/>
        <v>101.49253731343283</v>
      </c>
      <c r="L49" s="197">
        <f t="shared" si="15"/>
        <v>70.383275261324044</v>
      </c>
      <c r="M49" s="95">
        <f t="shared" si="16"/>
        <v>61.818181818181813</v>
      </c>
      <c r="N49" s="96">
        <f t="shared" si="17"/>
        <v>27.260458839406208</v>
      </c>
      <c r="O49" s="198">
        <f t="shared" si="18"/>
        <v>60.909090909090914</v>
      </c>
      <c r="P49" s="197">
        <f t="shared" si="10"/>
        <v>38.731443994601889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78</v>
      </c>
      <c r="B50" s="79">
        <v>30</v>
      </c>
      <c r="C50" s="5">
        <v>186</v>
      </c>
      <c r="D50" s="130">
        <f t="shared" si="11"/>
        <v>2.7129442446200563E-2</v>
      </c>
      <c r="E50" s="80">
        <v>24</v>
      </c>
      <c r="F50" s="5">
        <v>161</v>
      </c>
      <c r="G50" s="94">
        <f t="shared" si="12"/>
        <v>2.4151835539501003E-2</v>
      </c>
      <c r="H50" s="79">
        <v>19</v>
      </c>
      <c r="I50" s="5">
        <v>153</v>
      </c>
      <c r="J50" s="153">
        <f t="shared" si="13"/>
        <v>2.3519284275898111E-2</v>
      </c>
      <c r="K50" s="193">
        <f t="shared" si="14"/>
        <v>125</v>
      </c>
      <c r="L50" s="197">
        <f t="shared" si="15"/>
        <v>115.52795031055901</v>
      </c>
      <c r="M50" s="95">
        <f t="shared" si="16"/>
        <v>157.89473684210526</v>
      </c>
      <c r="N50" s="96">
        <f t="shared" si="17"/>
        <v>121.56862745098039</v>
      </c>
      <c r="O50" s="198">
        <f t="shared" si="18"/>
        <v>126.31578947368421</v>
      </c>
      <c r="P50" s="197">
        <f t="shared" si="10"/>
        <v>105.22875816993465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75</v>
      </c>
      <c r="B51" s="79">
        <v>47</v>
      </c>
      <c r="C51" s="5">
        <v>183</v>
      </c>
      <c r="D51" s="130">
        <f t="shared" si="11"/>
        <v>2.6691870793842488E-2</v>
      </c>
      <c r="E51" s="80">
        <v>50</v>
      </c>
      <c r="F51" s="5">
        <v>224</v>
      </c>
      <c r="G51" s="94">
        <f t="shared" si="12"/>
        <v>3.3602553794088351E-2</v>
      </c>
      <c r="H51" s="79">
        <v>42</v>
      </c>
      <c r="I51" s="5">
        <v>202</v>
      </c>
      <c r="J51" s="153">
        <f t="shared" si="13"/>
        <v>3.1051604076675943E-2</v>
      </c>
      <c r="K51" s="193">
        <f t="shared" si="14"/>
        <v>94</v>
      </c>
      <c r="L51" s="197">
        <f t="shared" si="15"/>
        <v>81.696428571428569</v>
      </c>
      <c r="M51" s="95">
        <f t="shared" si="16"/>
        <v>111.90476190476191</v>
      </c>
      <c r="N51" s="96">
        <f t="shared" si="17"/>
        <v>90.594059405940598</v>
      </c>
      <c r="O51" s="198">
        <f t="shared" si="18"/>
        <v>119.04761904761905</v>
      </c>
      <c r="P51" s="197">
        <f t="shared" si="10"/>
        <v>110.8910891089109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74</v>
      </c>
      <c r="B52" s="79">
        <v>38</v>
      </c>
      <c r="C52" s="5">
        <v>151</v>
      </c>
      <c r="D52" s="130">
        <f t="shared" si="11"/>
        <v>2.2024439835356374E-2</v>
      </c>
      <c r="E52" s="80">
        <v>21</v>
      </c>
      <c r="F52" s="5">
        <v>62</v>
      </c>
      <c r="G52" s="94">
        <f t="shared" si="12"/>
        <v>9.3007068537208828E-3</v>
      </c>
      <c r="H52" s="79">
        <v>13</v>
      </c>
      <c r="I52" s="5">
        <v>102</v>
      </c>
      <c r="J52" s="153">
        <f t="shared" si="13"/>
        <v>1.5679522850598742E-2</v>
      </c>
      <c r="K52" s="193">
        <f t="shared" si="14"/>
        <v>180.95238095238096</v>
      </c>
      <c r="L52" s="197">
        <f t="shared" si="15"/>
        <v>243.54838709677421</v>
      </c>
      <c r="M52" s="95">
        <f t="shared" si="16"/>
        <v>292.30769230769226</v>
      </c>
      <c r="N52" s="96">
        <f t="shared" si="17"/>
        <v>148.03921568627453</v>
      </c>
      <c r="O52" s="198">
        <f t="shared" si="18"/>
        <v>161.53846153846155</v>
      </c>
      <c r="P52" s="197">
        <f t="shared" si="10"/>
        <v>60.784313725490193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79</v>
      </c>
      <c r="B53" s="79">
        <v>56</v>
      </c>
      <c r="C53" s="5">
        <v>147</v>
      </c>
      <c r="D53" s="130">
        <f t="shared" si="11"/>
        <v>2.1441010965545609E-2</v>
      </c>
      <c r="E53" s="80">
        <v>41</v>
      </c>
      <c r="F53" s="5">
        <v>112</v>
      </c>
      <c r="G53" s="94">
        <f t="shared" si="12"/>
        <v>1.6801276897044175E-2</v>
      </c>
      <c r="H53" s="79">
        <v>52</v>
      </c>
      <c r="I53" s="5">
        <v>137</v>
      </c>
      <c r="J53" s="153">
        <f t="shared" si="13"/>
        <v>2.1059751279725761E-2</v>
      </c>
      <c r="K53" s="193">
        <f t="shared" si="14"/>
        <v>136.58536585365854</v>
      </c>
      <c r="L53" s="197">
        <f t="shared" si="15"/>
        <v>131.25</v>
      </c>
      <c r="M53" s="95">
        <f t="shared" si="16"/>
        <v>107.69230769230769</v>
      </c>
      <c r="N53" s="96">
        <f t="shared" si="17"/>
        <v>107.2992700729927</v>
      </c>
      <c r="O53" s="198">
        <f t="shared" si="18"/>
        <v>78.84615384615384</v>
      </c>
      <c r="P53" s="197">
        <f t="shared" si="10"/>
        <v>81.751824817518255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77</v>
      </c>
      <c r="B54" s="79">
        <v>33</v>
      </c>
      <c r="C54" s="5">
        <v>146</v>
      </c>
      <c r="D54" s="130">
        <f t="shared" si="11"/>
        <v>2.1295153748092915E-2</v>
      </c>
      <c r="E54" s="80">
        <v>92</v>
      </c>
      <c r="F54" s="5">
        <v>436</v>
      </c>
      <c r="G54" s="94">
        <f t="shared" si="12"/>
        <v>6.5404970777779112E-2</v>
      </c>
      <c r="H54" s="79">
        <v>23</v>
      </c>
      <c r="I54" s="5">
        <v>121</v>
      </c>
      <c r="J54" s="153">
        <f t="shared" si="13"/>
        <v>1.8600218283553408E-2</v>
      </c>
      <c r="K54" s="193">
        <f t="shared" si="14"/>
        <v>35.869565217391305</v>
      </c>
      <c r="L54" s="197">
        <f t="shared" si="15"/>
        <v>33.486238532110093</v>
      </c>
      <c r="M54" s="95">
        <f t="shared" si="16"/>
        <v>143.47826086956522</v>
      </c>
      <c r="N54" s="96">
        <f t="shared" si="17"/>
        <v>120.66115702479338</v>
      </c>
      <c r="O54" s="198">
        <f t="shared" si="18"/>
        <v>400</v>
      </c>
      <c r="P54" s="197">
        <f t="shared" si="10"/>
        <v>360.3305785123967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88</v>
      </c>
      <c r="B55" s="79">
        <v>12</v>
      </c>
      <c r="C55" s="5">
        <v>140</v>
      </c>
      <c r="D55" s="130">
        <f t="shared" si="11"/>
        <v>2.0420010443376772E-2</v>
      </c>
      <c r="E55" s="80">
        <v>32</v>
      </c>
      <c r="F55" s="5">
        <v>479</v>
      </c>
      <c r="G55" s="94">
        <f t="shared" si="12"/>
        <v>7.1855461015037148E-2</v>
      </c>
      <c r="H55" s="79">
        <v>14</v>
      </c>
      <c r="I55" s="5">
        <v>129</v>
      </c>
      <c r="J55" s="153">
        <f t="shared" si="13"/>
        <v>1.9829984781639588E-2</v>
      </c>
      <c r="K55" s="193">
        <f t="shared" si="14"/>
        <v>37.5</v>
      </c>
      <c r="L55" s="197">
        <f t="shared" si="15"/>
        <v>29.227557411273487</v>
      </c>
      <c r="M55" s="95">
        <f t="shared" si="16"/>
        <v>85.714285714285708</v>
      </c>
      <c r="N55" s="96">
        <f t="shared" si="17"/>
        <v>108.52713178294573</v>
      </c>
      <c r="O55" s="198">
        <f t="shared" si="18"/>
        <v>228.57142857142856</v>
      </c>
      <c r="P55" s="197">
        <f t="shared" si="10"/>
        <v>371.31782945736433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83</v>
      </c>
      <c r="B56" s="79">
        <v>34</v>
      </c>
      <c r="C56" s="5">
        <v>114</v>
      </c>
      <c r="D56" s="130">
        <f t="shared" si="11"/>
        <v>1.6627722789606798E-2</v>
      </c>
      <c r="E56" s="80">
        <v>21</v>
      </c>
      <c r="F56" s="5">
        <v>96</v>
      </c>
      <c r="G56" s="94">
        <f t="shared" si="12"/>
        <v>1.4401094483180723E-2</v>
      </c>
      <c r="H56" s="79">
        <v>33</v>
      </c>
      <c r="I56" s="5">
        <v>186</v>
      </c>
      <c r="J56" s="153">
        <f t="shared" si="13"/>
        <v>2.8592071080503587E-2</v>
      </c>
      <c r="K56" s="193">
        <f t="shared" si="14"/>
        <v>161.9047619047619</v>
      </c>
      <c r="L56" s="197">
        <f t="shared" si="15"/>
        <v>118.75</v>
      </c>
      <c r="M56" s="95">
        <f t="shared" si="16"/>
        <v>103.03030303030303</v>
      </c>
      <c r="N56" s="96">
        <f t="shared" si="17"/>
        <v>61.29032258064516</v>
      </c>
      <c r="O56" s="198">
        <f t="shared" si="18"/>
        <v>63.636363636363633</v>
      </c>
      <c r="P56" s="197">
        <f t="shared" si="10"/>
        <v>51.612903225806448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81</v>
      </c>
      <c r="B57" s="79">
        <v>37</v>
      </c>
      <c r="C57" s="5">
        <v>111</v>
      </c>
      <c r="D57" s="130">
        <f t="shared" si="11"/>
        <v>1.6190151137248723E-2</v>
      </c>
      <c r="E57" s="80">
        <v>14</v>
      </c>
      <c r="F57" s="5">
        <v>45</v>
      </c>
      <c r="G57" s="94">
        <f t="shared" si="12"/>
        <v>6.7505130389909629E-3</v>
      </c>
      <c r="H57" s="79">
        <v>16</v>
      </c>
      <c r="I57" s="5">
        <v>113</v>
      </c>
      <c r="J57" s="153">
        <f t="shared" si="13"/>
        <v>1.7370451785467235E-2</v>
      </c>
      <c r="K57" s="193">
        <f t="shared" si="14"/>
        <v>264.28571428571428</v>
      </c>
      <c r="L57" s="197">
        <f t="shared" si="15"/>
        <v>246.66666666666669</v>
      </c>
      <c r="M57" s="95">
        <f t="shared" si="16"/>
        <v>231.25</v>
      </c>
      <c r="N57" s="96">
        <f t="shared" si="17"/>
        <v>98.230088495575217</v>
      </c>
      <c r="O57" s="198">
        <f t="shared" si="18"/>
        <v>87.5</v>
      </c>
      <c r="P57" s="197">
        <f t="shared" si="10"/>
        <v>39.823008849557525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80</v>
      </c>
      <c r="B58" s="79">
        <v>32</v>
      </c>
      <c r="C58" s="5">
        <v>108</v>
      </c>
      <c r="D58" s="130">
        <f t="shared" si="11"/>
        <v>1.5752579484890651E-2</v>
      </c>
      <c r="E58" s="80">
        <v>39</v>
      </c>
      <c r="F58" s="5">
        <v>157</v>
      </c>
      <c r="G58" s="94">
        <f t="shared" si="12"/>
        <v>2.3551789936035138E-2</v>
      </c>
      <c r="H58" s="79">
        <v>23</v>
      </c>
      <c r="I58" s="5">
        <v>69</v>
      </c>
      <c r="J58" s="153">
        <f t="shared" si="13"/>
        <v>1.0606736045993267E-2</v>
      </c>
      <c r="K58" s="193">
        <f t="shared" si="14"/>
        <v>82.051282051282044</v>
      </c>
      <c r="L58" s="197">
        <f t="shared" si="15"/>
        <v>68.789808917197448</v>
      </c>
      <c r="M58" s="95">
        <f t="shared" si="16"/>
        <v>139.13043478260869</v>
      </c>
      <c r="N58" s="96">
        <f t="shared" si="17"/>
        <v>156.52173913043478</v>
      </c>
      <c r="O58" s="198">
        <f t="shared" si="18"/>
        <v>169.56521739130434</v>
      </c>
      <c r="P58" s="197">
        <f t="shared" si="10"/>
        <v>227.53623188405797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82</v>
      </c>
      <c r="B59" s="79">
        <v>35</v>
      </c>
      <c r="C59" s="5">
        <v>101</v>
      </c>
      <c r="D59" s="130">
        <f t="shared" si="11"/>
        <v>1.4731578962721812E-2</v>
      </c>
      <c r="E59" s="80">
        <v>11</v>
      </c>
      <c r="F59" s="5">
        <v>29</v>
      </c>
      <c r="G59" s="94">
        <f t="shared" si="12"/>
        <v>4.35033062512751E-3</v>
      </c>
      <c r="H59" s="79">
        <v>28</v>
      </c>
      <c r="I59" s="5">
        <v>67</v>
      </c>
      <c r="J59" s="153">
        <f t="shared" si="13"/>
        <v>1.0299294421471723E-2</v>
      </c>
      <c r="K59" s="193">
        <f t="shared" si="14"/>
        <v>318.18181818181819</v>
      </c>
      <c r="L59" s="197">
        <f t="shared" si="15"/>
        <v>348.27586206896552</v>
      </c>
      <c r="M59" s="95">
        <f t="shared" si="16"/>
        <v>125</v>
      </c>
      <c r="N59" s="96">
        <f t="shared" si="17"/>
        <v>150.74626865671641</v>
      </c>
      <c r="O59" s="198">
        <f t="shared" si="18"/>
        <v>39.285714285714285</v>
      </c>
      <c r="P59" s="197">
        <f t="shared" si="10"/>
        <v>43.283582089552233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84</v>
      </c>
      <c r="B60" s="79">
        <v>18</v>
      </c>
      <c r="C60" s="5">
        <v>96</v>
      </c>
      <c r="D60" s="130">
        <f t="shared" si="11"/>
        <v>1.4002292875458356E-2</v>
      </c>
      <c r="E60" s="80">
        <v>13</v>
      </c>
      <c r="F60" s="5">
        <v>60</v>
      </c>
      <c r="G60" s="94">
        <f t="shared" si="12"/>
        <v>9.0006840519879505E-3</v>
      </c>
      <c r="H60" s="79">
        <v>5</v>
      </c>
      <c r="I60" s="5">
        <v>58</v>
      </c>
      <c r="J60" s="153">
        <f t="shared" si="13"/>
        <v>8.9158071111247756E-3</v>
      </c>
      <c r="K60" s="193">
        <f t="shared" si="14"/>
        <v>138.46153846153845</v>
      </c>
      <c r="L60" s="197">
        <f t="shared" si="15"/>
        <v>160</v>
      </c>
      <c r="M60" s="95">
        <f t="shared" si="16"/>
        <v>360</v>
      </c>
      <c r="N60" s="96">
        <f t="shared" si="17"/>
        <v>165.51724137931035</v>
      </c>
      <c r="O60" s="198">
        <f t="shared" si="18"/>
        <v>260</v>
      </c>
      <c r="P60" s="197">
        <f t="shared" si="10"/>
        <v>103.44827586206897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85</v>
      </c>
      <c r="B61" s="79">
        <v>26</v>
      </c>
      <c r="C61" s="5">
        <v>89</v>
      </c>
      <c r="D61" s="130">
        <f t="shared" si="11"/>
        <v>1.2981292353289519E-2</v>
      </c>
      <c r="E61" s="80">
        <v>32</v>
      </c>
      <c r="F61" s="5">
        <v>73</v>
      </c>
      <c r="G61" s="94">
        <f t="shared" si="12"/>
        <v>1.0950832263252008E-2</v>
      </c>
      <c r="H61" s="79">
        <v>19</v>
      </c>
      <c r="I61" s="5">
        <v>64</v>
      </c>
      <c r="J61" s="153">
        <f t="shared" si="13"/>
        <v>9.8381319846894064E-3</v>
      </c>
      <c r="K61" s="193">
        <f t="shared" si="14"/>
        <v>81.25</v>
      </c>
      <c r="L61" s="197">
        <f t="shared" si="15"/>
        <v>121.91780821917808</v>
      </c>
      <c r="M61" s="95">
        <f t="shared" si="16"/>
        <v>136.84210526315789</v>
      </c>
      <c r="N61" s="96">
        <f t="shared" si="17"/>
        <v>139.0625</v>
      </c>
      <c r="O61" s="198">
        <f t="shared" si="18"/>
        <v>168.42105263157893</v>
      </c>
      <c r="P61" s="197">
        <f t="shared" si="10"/>
        <v>114.0625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89</v>
      </c>
      <c r="B62" s="79">
        <v>9</v>
      </c>
      <c r="C62" s="5">
        <v>47</v>
      </c>
      <c r="D62" s="130">
        <f t="shared" si="11"/>
        <v>6.8552892202764868E-3</v>
      </c>
      <c r="E62" s="80">
        <v>9</v>
      </c>
      <c r="F62" s="5">
        <v>50</v>
      </c>
      <c r="G62" s="94">
        <f t="shared" si="12"/>
        <v>7.5005700433232927E-3</v>
      </c>
      <c r="H62" s="79">
        <v>15</v>
      </c>
      <c r="I62" s="5">
        <v>69</v>
      </c>
      <c r="J62" s="153">
        <f t="shared" si="13"/>
        <v>1.0606736045993267E-2</v>
      </c>
      <c r="K62" s="193">
        <f t="shared" si="14"/>
        <v>100</v>
      </c>
      <c r="L62" s="197">
        <f t="shared" si="15"/>
        <v>94</v>
      </c>
      <c r="M62" s="95">
        <f t="shared" si="16"/>
        <v>60</v>
      </c>
      <c r="N62" s="96">
        <f t="shared" si="17"/>
        <v>68.115942028985515</v>
      </c>
      <c r="O62" s="198">
        <f t="shared" si="18"/>
        <v>60</v>
      </c>
      <c r="P62" s="197">
        <f t="shared" si="10"/>
        <v>72.463768115942031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87</v>
      </c>
      <c r="B63" s="79">
        <v>11</v>
      </c>
      <c r="C63" s="5">
        <v>43</v>
      </c>
      <c r="D63" s="130">
        <f t="shared" si="11"/>
        <v>6.2718603504657222E-3</v>
      </c>
      <c r="E63" s="80">
        <v>9</v>
      </c>
      <c r="F63" s="5">
        <v>18</v>
      </c>
      <c r="G63" s="94">
        <f t="shared" si="12"/>
        <v>2.7002052155963852E-3</v>
      </c>
      <c r="H63" s="79">
        <v>13</v>
      </c>
      <c r="I63" s="5">
        <v>30</v>
      </c>
      <c r="J63" s="153">
        <f t="shared" si="13"/>
        <v>4.6116243678231599E-3</v>
      </c>
      <c r="K63" s="193">
        <f t="shared" si="14"/>
        <v>122.22222222222223</v>
      </c>
      <c r="L63" s="197">
        <f t="shared" si="15"/>
        <v>238.88888888888889</v>
      </c>
      <c r="M63" s="95">
        <f t="shared" si="16"/>
        <v>84.615384615384613</v>
      </c>
      <c r="N63" s="96">
        <f t="shared" si="17"/>
        <v>143.33333333333334</v>
      </c>
      <c r="O63" s="198">
        <f t="shared" si="18"/>
        <v>69.230769230769226</v>
      </c>
      <c r="P63" s="197">
        <f t="shared" si="10"/>
        <v>60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90</v>
      </c>
      <c r="B64" s="79">
        <v>15</v>
      </c>
      <c r="C64" s="5">
        <v>35</v>
      </c>
      <c r="D64" s="130">
        <f t="shared" si="11"/>
        <v>5.1050026108441929E-3</v>
      </c>
      <c r="E64" s="80">
        <v>27</v>
      </c>
      <c r="F64" s="5">
        <v>85</v>
      </c>
      <c r="G64" s="94">
        <f t="shared" si="12"/>
        <v>1.2750969073649598E-2</v>
      </c>
      <c r="H64" s="79">
        <v>5</v>
      </c>
      <c r="I64" s="5">
        <v>9</v>
      </c>
      <c r="J64" s="153">
        <f t="shared" si="13"/>
        <v>1.3834873103469479E-3</v>
      </c>
      <c r="K64" s="193">
        <f t="shared" si="14"/>
        <v>55.555555555555557</v>
      </c>
      <c r="L64" s="197">
        <f t="shared" si="15"/>
        <v>41.17647058823529</v>
      </c>
      <c r="M64" s="95">
        <f t="shared" si="16"/>
        <v>300</v>
      </c>
      <c r="N64" s="96">
        <f t="shared" si="17"/>
        <v>388.88888888888886</v>
      </c>
      <c r="O64" s="198">
        <f t="shared" si="18"/>
        <v>540</v>
      </c>
      <c r="P64" s="197">
        <f t="shared" si="10"/>
        <v>944.44444444444446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91</v>
      </c>
      <c r="B65" s="79">
        <v>7</v>
      </c>
      <c r="C65" s="5">
        <v>23</v>
      </c>
      <c r="D65" s="130">
        <f t="shared" si="11"/>
        <v>3.3547160014118977E-3</v>
      </c>
      <c r="E65" s="80">
        <v>3</v>
      </c>
      <c r="F65" s="5">
        <v>26</v>
      </c>
      <c r="G65" s="94">
        <f t="shared" si="12"/>
        <v>3.900296422528112E-3</v>
      </c>
      <c r="H65" s="79">
        <v>4</v>
      </c>
      <c r="I65" s="5">
        <v>15</v>
      </c>
      <c r="J65" s="153">
        <f t="shared" si="13"/>
        <v>2.3058121839115799E-3</v>
      </c>
      <c r="K65" s="193">
        <f t="shared" si="14"/>
        <v>233.33333333333334</v>
      </c>
      <c r="L65" s="197">
        <f t="shared" si="15"/>
        <v>88.461538461538453</v>
      </c>
      <c r="M65" s="95">
        <f t="shared" si="16"/>
        <v>175</v>
      </c>
      <c r="N65" s="96">
        <f t="shared" si="17"/>
        <v>153.33333333333334</v>
      </c>
      <c r="O65" s="198">
        <f t="shared" si="18"/>
        <v>75</v>
      </c>
      <c r="P65" s="197">
        <f t="shared" si="10"/>
        <v>173.33333333333334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92</v>
      </c>
      <c r="B66" s="79">
        <v>10</v>
      </c>
      <c r="C66" s="5">
        <v>21</v>
      </c>
      <c r="D66" s="130">
        <f t="shared" si="11"/>
        <v>3.0630015665065154E-3</v>
      </c>
      <c r="E66" s="80">
        <v>7</v>
      </c>
      <c r="F66" s="5">
        <v>36</v>
      </c>
      <c r="G66" s="94">
        <f t="shared" si="12"/>
        <v>5.4004104311927703E-3</v>
      </c>
      <c r="H66" s="79">
        <v>8</v>
      </c>
      <c r="I66" s="5">
        <v>30</v>
      </c>
      <c r="J66" s="153">
        <f t="shared" si="13"/>
        <v>4.6116243678231599E-3</v>
      </c>
      <c r="K66" s="193">
        <f t="shared" si="14"/>
        <v>142.85714285714286</v>
      </c>
      <c r="L66" s="197">
        <f t="shared" si="15"/>
        <v>58.333333333333336</v>
      </c>
      <c r="M66" s="95">
        <f t="shared" si="16"/>
        <v>125</v>
      </c>
      <c r="N66" s="96">
        <f t="shared" si="17"/>
        <v>70</v>
      </c>
      <c r="O66" s="198">
        <f t="shared" si="18"/>
        <v>87.5</v>
      </c>
      <c r="P66" s="197">
        <f t="shared" si="10"/>
        <v>120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96</v>
      </c>
      <c r="B67" s="79">
        <v>5</v>
      </c>
      <c r="C67" s="5">
        <v>20</v>
      </c>
      <c r="D67" s="130">
        <f t="shared" si="11"/>
        <v>2.917144349053824E-3</v>
      </c>
      <c r="E67" s="80">
        <v>3</v>
      </c>
      <c r="F67" s="5">
        <v>4</v>
      </c>
      <c r="G67" s="94">
        <f t="shared" si="12"/>
        <v>6.0004560346586344E-4</v>
      </c>
      <c r="H67" s="79">
        <v>1</v>
      </c>
      <c r="I67" s="5">
        <v>2</v>
      </c>
      <c r="J67" s="153">
        <f t="shared" si="13"/>
        <v>3.0744162452154395E-4</v>
      </c>
      <c r="K67" s="193">
        <f t="shared" si="14"/>
        <v>166.66666666666669</v>
      </c>
      <c r="L67" s="197">
        <f t="shared" si="15"/>
        <v>500</v>
      </c>
      <c r="M67" s="95">
        <f t="shared" si="16"/>
        <v>500</v>
      </c>
      <c r="N67" s="96">
        <f t="shared" si="17"/>
        <v>1000</v>
      </c>
      <c r="O67" s="198">
        <f t="shared" si="18"/>
        <v>300</v>
      </c>
      <c r="P67" s="197">
        <f t="shared" si="10"/>
        <v>200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93</v>
      </c>
      <c r="B68" s="79">
        <v>4</v>
      </c>
      <c r="C68" s="5">
        <v>18</v>
      </c>
      <c r="D68" s="130">
        <f t="shared" si="11"/>
        <v>2.6254299141484417E-3</v>
      </c>
      <c r="E68" s="80">
        <v>6</v>
      </c>
      <c r="F68" s="5">
        <v>12</v>
      </c>
      <c r="G68" s="94">
        <f t="shared" si="12"/>
        <v>1.8001368103975903E-3</v>
      </c>
      <c r="H68" s="79">
        <v>3</v>
      </c>
      <c r="I68" s="5">
        <v>19</v>
      </c>
      <c r="J68" s="153">
        <f t="shared" si="13"/>
        <v>2.9206954329546678E-3</v>
      </c>
      <c r="K68" s="193">
        <f t="shared" si="14"/>
        <v>66.666666666666657</v>
      </c>
      <c r="L68" s="197">
        <f t="shared" si="15"/>
        <v>150</v>
      </c>
      <c r="M68" s="95">
        <f t="shared" si="16"/>
        <v>133.33333333333331</v>
      </c>
      <c r="N68" s="96">
        <f t="shared" si="17"/>
        <v>94.73684210526315</v>
      </c>
      <c r="O68" s="198">
        <f t="shared" si="18"/>
        <v>200</v>
      </c>
      <c r="P68" s="197">
        <f t="shared" si="10"/>
        <v>63.157894736842103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94</v>
      </c>
      <c r="B69" s="79">
        <v>5</v>
      </c>
      <c r="C69" s="5">
        <v>18</v>
      </c>
      <c r="D69" s="130">
        <f t="shared" si="11"/>
        <v>2.6254299141484417E-3</v>
      </c>
      <c r="E69" s="80">
        <v>18</v>
      </c>
      <c r="F69" s="5">
        <v>64</v>
      </c>
      <c r="G69" s="94">
        <f t="shared" si="12"/>
        <v>9.600729655453815E-3</v>
      </c>
      <c r="H69" s="79">
        <v>8</v>
      </c>
      <c r="I69" s="5">
        <v>17</v>
      </c>
      <c r="J69" s="153">
        <f t="shared" si="13"/>
        <v>2.6132538084331237E-3</v>
      </c>
      <c r="K69" s="193">
        <f t="shared" si="14"/>
        <v>27.777777777777779</v>
      </c>
      <c r="L69" s="197">
        <f t="shared" si="15"/>
        <v>28.125</v>
      </c>
      <c r="M69" s="95">
        <f t="shared" si="16"/>
        <v>62.5</v>
      </c>
      <c r="N69" s="96">
        <f t="shared" si="17"/>
        <v>105.88235294117648</v>
      </c>
      <c r="O69" s="198">
        <f t="shared" si="18"/>
        <v>225</v>
      </c>
      <c r="P69" s="197">
        <f t="shared" si="10"/>
        <v>376.47058823529409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95</v>
      </c>
      <c r="B70" s="79">
        <v>7</v>
      </c>
      <c r="C70" s="5">
        <v>16</v>
      </c>
      <c r="D70" s="130">
        <f t="shared" ref="D70:D80" si="19">IF($C$83&lt;&gt;0,C70/$C$83*100,0)</f>
        <v>2.3337154792430594E-3</v>
      </c>
      <c r="E70" s="80">
        <v>5</v>
      </c>
      <c r="F70" s="5">
        <v>19</v>
      </c>
      <c r="G70" s="94">
        <f t="shared" ref="G70:G78" si="20">IF($F$83&lt;&gt;0,F70/$F$83*100,0)</f>
        <v>2.8502166164628509E-3</v>
      </c>
      <c r="H70" s="79">
        <v>10</v>
      </c>
      <c r="I70" s="5">
        <v>62</v>
      </c>
      <c r="J70" s="153">
        <f t="shared" ref="J70:J78" si="21">IF($I$83&lt;&gt;0,I70/$I$83*100,0)</f>
        <v>9.5306903601678622E-3</v>
      </c>
      <c r="K70" s="193">
        <f t="shared" ref="K70:K80" si="22">IF(OR(B70&lt;&gt;0)*(E70&lt;&gt;0),B70/E70*100," ")</f>
        <v>140</v>
      </c>
      <c r="L70" s="197">
        <f t="shared" ref="L70:L80" si="23">IF(OR(C70&lt;&gt;0)*(F70&lt;&gt;0),C70/F70*100," ")</f>
        <v>84.210526315789465</v>
      </c>
      <c r="M70" s="95">
        <f t="shared" ref="M70:N83" si="24">IF(OR(B70&lt;&gt;0)*(H70&lt;&gt;0),B70/H70*100," ")</f>
        <v>70</v>
      </c>
      <c r="N70" s="96">
        <f t="shared" si="24"/>
        <v>25.806451612903224</v>
      </c>
      <c r="O70" s="198">
        <f t="shared" si="18"/>
        <v>50</v>
      </c>
      <c r="P70" s="197">
        <f t="shared" si="10"/>
        <v>30.64516129032258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98</v>
      </c>
      <c r="B71" s="79">
        <v>4</v>
      </c>
      <c r="C71" s="5">
        <v>11</v>
      </c>
      <c r="D71" s="130">
        <f t="shared" si="19"/>
        <v>1.6044293919796034E-3</v>
      </c>
      <c r="E71" s="80">
        <v>1</v>
      </c>
      <c r="F71" s="5">
        <v>6</v>
      </c>
      <c r="G71" s="94">
        <f t="shared" si="20"/>
        <v>9.0006840519879516E-4</v>
      </c>
      <c r="H71" s="79">
        <v>3</v>
      </c>
      <c r="I71" s="5">
        <v>22</v>
      </c>
      <c r="J71" s="153">
        <f t="shared" si="21"/>
        <v>3.3818578697369837E-3</v>
      </c>
      <c r="K71" s="193">
        <f t="shared" si="22"/>
        <v>400</v>
      </c>
      <c r="L71" s="197">
        <f t="shared" si="23"/>
        <v>183.33333333333331</v>
      </c>
      <c r="M71" s="95">
        <f t="shared" si="24"/>
        <v>133.33333333333331</v>
      </c>
      <c r="N71" s="96">
        <f t="shared" si="24"/>
        <v>50</v>
      </c>
      <c r="O71" s="198">
        <f t="shared" ref="O71:O80" si="25">IF(OR(E71&lt;&gt;0)*(H71&lt;&gt;0),E71/H71*100," ")</f>
        <v>33.333333333333329</v>
      </c>
      <c r="P71" s="197">
        <f t="shared" ref="P71:P80" si="26">IF(OR(F71&lt;&gt;0)*(I71&lt;&gt;0),F71/I71*100," ")</f>
        <v>27.27272727272727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97</v>
      </c>
      <c r="B72" s="79">
        <v>3</v>
      </c>
      <c r="C72" s="5">
        <v>11</v>
      </c>
      <c r="D72" s="130">
        <f t="shared" si="19"/>
        <v>1.6044293919796034E-3</v>
      </c>
      <c r="E72" s="80">
        <v>5</v>
      </c>
      <c r="F72" s="5">
        <v>15</v>
      </c>
      <c r="G72" s="94">
        <f t="shared" si="20"/>
        <v>2.2501710129969876E-3</v>
      </c>
      <c r="H72" s="79">
        <v>0</v>
      </c>
      <c r="I72" s="5">
        <v>0</v>
      </c>
      <c r="J72" s="153">
        <f t="shared" si="21"/>
        <v>0</v>
      </c>
      <c r="K72" s="193">
        <f t="shared" si="22"/>
        <v>60</v>
      </c>
      <c r="L72" s="197">
        <f t="shared" si="23"/>
        <v>73.333333333333329</v>
      </c>
      <c r="M72" s="95" t="str">
        <f t="shared" si="24"/>
        <v xml:space="preserve"> </v>
      </c>
      <c r="N72" s="96" t="str">
        <f t="shared" si="24"/>
        <v xml:space="preserve"> </v>
      </c>
      <c r="O72" s="198" t="str">
        <f t="shared" si="25"/>
        <v xml:space="preserve"> </v>
      </c>
      <c r="P72" s="197" t="str">
        <f t="shared" si="26"/>
        <v xml:space="preserve"> 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103</v>
      </c>
      <c r="B73" s="79">
        <v>3</v>
      </c>
      <c r="C73" s="5">
        <v>10</v>
      </c>
      <c r="D73" s="130">
        <f t="shared" si="19"/>
        <v>1.458572174526912E-3</v>
      </c>
      <c r="E73" s="80">
        <v>19</v>
      </c>
      <c r="F73" s="5">
        <v>22</v>
      </c>
      <c r="G73" s="94">
        <f t="shared" si="20"/>
        <v>3.3002508190622484E-3</v>
      </c>
      <c r="H73" s="79">
        <v>0</v>
      </c>
      <c r="I73" s="5">
        <v>0</v>
      </c>
      <c r="J73" s="153">
        <f t="shared" si="21"/>
        <v>0</v>
      </c>
      <c r="K73" s="193">
        <f t="shared" si="22"/>
        <v>15.789473684210526</v>
      </c>
      <c r="L73" s="197">
        <f t="shared" si="23"/>
        <v>45.454545454545453</v>
      </c>
      <c r="M73" s="95" t="str">
        <f t="shared" si="24"/>
        <v xml:space="preserve"> </v>
      </c>
      <c r="N73" s="96" t="str">
        <f t="shared" si="24"/>
        <v xml:space="preserve"> </v>
      </c>
      <c r="O73" s="198" t="str">
        <f t="shared" si="25"/>
        <v xml:space="preserve"> </v>
      </c>
      <c r="P73" s="197" t="str">
        <f t="shared" si="26"/>
        <v xml:space="preserve"> 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100</v>
      </c>
      <c r="B74" s="79">
        <v>1</v>
      </c>
      <c r="C74" s="5">
        <v>10</v>
      </c>
      <c r="D74" s="130">
        <f t="shared" si="19"/>
        <v>1.458572174526912E-3</v>
      </c>
      <c r="E74" s="80">
        <v>1</v>
      </c>
      <c r="F74" s="5">
        <v>4</v>
      </c>
      <c r="G74" s="94">
        <f t="shared" si="20"/>
        <v>6.0004560346586344E-4</v>
      </c>
      <c r="H74" s="79">
        <v>5</v>
      </c>
      <c r="I74" s="5">
        <v>27</v>
      </c>
      <c r="J74" s="153">
        <f t="shared" si="21"/>
        <v>4.1504619310408436E-3</v>
      </c>
      <c r="K74" s="193">
        <f t="shared" si="22"/>
        <v>100</v>
      </c>
      <c r="L74" s="197">
        <f t="shared" si="23"/>
        <v>250</v>
      </c>
      <c r="M74" s="95">
        <f t="shared" si="24"/>
        <v>20</v>
      </c>
      <c r="N74" s="96">
        <f t="shared" si="24"/>
        <v>37.037037037037038</v>
      </c>
      <c r="O74" s="198">
        <f t="shared" si="25"/>
        <v>20</v>
      </c>
      <c r="P74" s="197">
        <f t="shared" si="26"/>
        <v>14.814814814814813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99</v>
      </c>
      <c r="B75" s="79">
        <v>3</v>
      </c>
      <c r="C75" s="5">
        <v>9</v>
      </c>
      <c r="D75" s="130">
        <f t="shared" si="19"/>
        <v>1.3127149570742209E-3</v>
      </c>
      <c r="E75" s="80">
        <v>5</v>
      </c>
      <c r="F75" s="5">
        <v>17</v>
      </c>
      <c r="G75" s="94">
        <f t="shared" si="20"/>
        <v>2.5501938147299195E-3</v>
      </c>
      <c r="H75" s="79">
        <v>12</v>
      </c>
      <c r="I75" s="5">
        <v>62</v>
      </c>
      <c r="J75" s="153">
        <f t="shared" si="21"/>
        <v>9.5306903601678622E-3</v>
      </c>
      <c r="K75" s="193">
        <f t="shared" si="22"/>
        <v>60</v>
      </c>
      <c r="L75" s="197">
        <f t="shared" si="23"/>
        <v>52.941176470588239</v>
      </c>
      <c r="M75" s="95">
        <f t="shared" si="24"/>
        <v>25</v>
      </c>
      <c r="N75" s="96">
        <f t="shared" si="24"/>
        <v>14.516129032258066</v>
      </c>
      <c r="O75" s="198">
        <f t="shared" si="25"/>
        <v>41.666666666666671</v>
      </c>
      <c r="P75" s="197">
        <f t="shared" si="26"/>
        <v>27.419354838709676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101</v>
      </c>
      <c r="B76" s="79">
        <v>3</v>
      </c>
      <c r="C76" s="5">
        <v>7</v>
      </c>
      <c r="D76" s="130">
        <f t="shared" si="19"/>
        <v>1.0210005221688385E-3</v>
      </c>
      <c r="E76" s="80">
        <v>4</v>
      </c>
      <c r="F76" s="5">
        <v>6</v>
      </c>
      <c r="G76" s="94">
        <f t="shared" si="20"/>
        <v>9.0006840519879516E-4</v>
      </c>
      <c r="H76" s="79">
        <v>2</v>
      </c>
      <c r="I76" s="5">
        <v>8</v>
      </c>
      <c r="J76" s="153">
        <f t="shared" si="21"/>
        <v>1.2297664980861758E-3</v>
      </c>
      <c r="K76" s="193">
        <f t="shared" si="22"/>
        <v>75</v>
      </c>
      <c r="L76" s="197">
        <f t="shared" si="23"/>
        <v>116.66666666666667</v>
      </c>
      <c r="M76" s="95">
        <f t="shared" si="24"/>
        <v>150</v>
      </c>
      <c r="N76" s="96">
        <f t="shared" si="24"/>
        <v>87.5</v>
      </c>
      <c r="O76" s="198">
        <f t="shared" si="25"/>
        <v>200</v>
      </c>
      <c r="P76" s="197">
        <f t="shared" si="26"/>
        <v>75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102</v>
      </c>
      <c r="B77" s="79">
        <v>2</v>
      </c>
      <c r="C77" s="5">
        <v>6</v>
      </c>
      <c r="D77" s="130">
        <f t="shared" si="19"/>
        <v>8.7514330471614727E-4</v>
      </c>
      <c r="E77" s="80">
        <v>0</v>
      </c>
      <c r="F77" s="5">
        <v>0</v>
      </c>
      <c r="G77" s="94">
        <f t="shared" si="20"/>
        <v>0</v>
      </c>
      <c r="H77" s="79">
        <v>4</v>
      </c>
      <c r="I77" s="5">
        <v>4</v>
      </c>
      <c r="J77" s="153">
        <f t="shared" si="21"/>
        <v>6.148832490430879E-4</v>
      </c>
      <c r="K77" s="193" t="str">
        <f t="shared" si="22"/>
        <v xml:space="preserve"> </v>
      </c>
      <c r="L77" s="197" t="str">
        <f t="shared" si="23"/>
        <v xml:space="preserve"> </v>
      </c>
      <c r="M77" s="95">
        <f t="shared" si="24"/>
        <v>50</v>
      </c>
      <c r="N77" s="96">
        <f t="shared" si="24"/>
        <v>150</v>
      </c>
      <c r="O77" s="198" t="str">
        <f t="shared" si="25"/>
        <v xml:space="preserve"> </v>
      </c>
      <c r="P77" s="197" t="str">
        <f t="shared" si="26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104</v>
      </c>
      <c r="B78" s="146">
        <v>0</v>
      </c>
      <c r="C78" s="182">
        <v>0</v>
      </c>
      <c r="D78" s="181">
        <f t="shared" si="19"/>
        <v>0</v>
      </c>
      <c r="E78" s="183">
        <v>0</v>
      </c>
      <c r="F78" s="182">
        <v>0</v>
      </c>
      <c r="G78" s="94">
        <f t="shared" si="20"/>
        <v>0</v>
      </c>
      <c r="H78" s="146">
        <v>0</v>
      </c>
      <c r="I78" s="135">
        <v>0</v>
      </c>
      <c r="J78" s="130">
        <f t="shared" si="21"/>
        <v>0</v>
      </c>
      <c r="K78" s="193" t="str">
        <f t="shared" si="22"/>
        <v xml:space="preserve"> </v>
      </c>
      <c r="L78" s="197" t="str">
        <f t="shared" si="23"/>
        <v xml:space="preserve"> </v>
      </c>
      <c r="M78" s="95" t="str">
        <f t="shared" si="24"/>
        <v xml:space="preserve"> </v>
      </c>
      <c r="N78" s="96" t="str">
        <f t="shared" si="24"/>
        <v xml:space="preserve"> </v>
      </c>
      <c r="O78" s="198" t="str">
        <f t="shared" si="25"/>
        <v xml:space="preserve"> </v>
      </c>
      <c r="P78" s="197" t="str">
        <f t="shared" si="26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105</v>
      </c>
      <c r="B79" s="142">
        <v>0</v>
      </c>
      <c r="C79" s="4">
        <v>0</v>
      </c>
      <c r="D79" s="130">
        <f t="shared" si="19"/>
        <v>0</v>
      </c>
      <c r="E79" s="147">
        <v>0</v>
      </c>
      <c r="F79" s="4">
        <v>0</v>
      </c>
      <c r="G79" s="94">
        <f t="shared" ref="G79:G80" si="27">IF($F$83&lt;&gt;0,F79/$F$83*100,0)</f>
        <v>0</v>
      </c>
      <c r="H79" s="142">
        <v>0</v>
      </c>
      <c r="I79" s="4">
        <v>0</v>
      </c>
      <c r="J79" s="130">
        <f t="shared" ref="J79:J80" si="28">IF($I$83&lt;&gt;0,I79/$I$83*100,0)</f>
        <v>0</v>
      </c>
      <c r="K79" s="193" t="str">
        <f t="shared" si="22"/>
        <v xml:space="preserve"> </v>
      </c>
      <c r="L79" s="197" t="str">
        <f t="shared" si="23"/>
        <v xml:space="preserve"> </v>
      </c>
      <c r="M79" s="95" t="str">
        <f t="shared" si="24"/>
        <v xml:space="preserve"> </v>
      </c>
      <c r="N79" s="96" t="str">
        <f t="shared" si="24"/>
        <v xml:space="preserve"> </v>
      </c>
      <c r="O79" s="198" t="str">
        <f t="shared" si="25"/>
        <v xml:space="preserve"> </v>
      </c>
      <c r="P79" s="197" t="str">
        <f t="shared" si="26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106</v>
      </c>
      <c r="B80" s="143">
        <v>0</v>
      </c>
      <c r="C80" s="157">
        <v>0</v>
      </c>
      <c r="D80" s="145">
        <f t="shared" si="19"/>
        <v>0</v>
      </c>
      <c r="E80" s="148">
        <v>2</v>
      </c>
      <c r="F80" s="157">
        <v>20</v>
      </c>
      <c r="G80" s="149">
        <f t="shared" si="27"/>
        <v>3.000228017329317E-3</v>
      </c>
      <c r="H80" s="143">
        <v>0</v>
      </c>
      <c r="I80" s="138">
        <v>0</v>
      </c>
      <c r="J80" s="145">
        <f t="shared" si="28"/>
        <v>0</v>
      </c>
      <c r="K80" s="193" t="str">
        <f t="shared" si="22"/>
        <v xml:space="preserve"> </v>
      </c>
      <c r="L80" s="197" t="str">
        <f t="shared" si="23"/>
        <v xml:space="preserve"> </v>
      </c>
      <c r="M80" s="191" t="str">
        <f t="shared" si="24"/>
        <v xml:space="preserve"> </v>
      </c>
      <c r="N80" s="96" t="str">
        <f t="shared" si="24"/>
        <v xml:space="preserve"> </v>
      </c>
      <c r="O80" s="198" t="str">
        <f t="shared" si="25"/>
        <v xml:space="preserve"> </v>
      </c>
      <c r="P80" s="197" t="str">
        <f t="shared" si="26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24</v>
      </c>
      <c r="B81" s="144">
        <f>SUM(B6:B80)-B10</f>
        <v>107536</v>
      </c>
      <c r="C81" s="139">
        <f>SUM(C6:C80)-C10</f>
        <v>632191</v>
      </c>
      <c r="D81" s="169">
        <f t="shared" ref="D81:D82" si="29">IF($C$83&lt;&gt;0,C81/$C$83*100,0)</f>
        <v>92.209620158634308</v>
      </c>
      <c r="E81" s="150">
        <f>SUM(E6:E80)-E10</f>
        <v>101975</v>
      </c>
      <c r="F81" s="139">
        <f>SUM(F6:F80)-F10</f>
        <v>617439</v>
      </c>
      <c r="G81" s="170">
        <f>IF($F$83&lt;&gt;0,F81/$F$83*100,0)</f>
        <v>92.622889339589804</v>
      </c>
      <c r="H81" s="144">
        <f>SUM(H6:H80)-H10</f>
        <v>99360</v>
      </c>
      <c r="I81" s="139">
        <f>SUM(I6:I80)-I10</f>
        <v>605628</v>
      </c>
      <c r="J81" s="171">
        <f>IF($I$83&lt;&gt;0,I81/$I$83*100,0)</f>
        <v>93.097628087866809</v>
      </c>
      <c r="K81" s="155">
        <f t="shared" ref="K81:L83" si="30">IF(OR(B81&lt;&gt;0)*(E81&lt;&gt;0),B81/E81*100," ")</f>
        <v>105.45329737680804</v>
      </c>
      <c r="L81" s="140">
        <f t="shared" si="30"/>
        <v>102.38922387474713</v>
      </c>
      <c r="M81" s="154">
        <f t="shared" si="24"/>
        <v>108.22866344605475</v>
      </c>
      <c r="N81" s="156">
        <f t="shared" si="24"/>
        <v>104.38602574517691</v>
      </c>
      <c r="O81" s="155">
        <f t="shared" ref="O81:P83" si="31">IF(OR(E81&lt;&gt;0)*(H81&lt;&gt;0),E81/H81*100," ")</f>
        <v>102.63184380032206</v>
      </c>
      <c r="P81" s="140">
        <f t="shared" si="31"/>
        <v>101.95020705779785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25</v>
      </c>
      <c r="B82" s="172">
        <f>B10</f>
        <v>12828</v>
      </c>
      <c r="C82" s="173">
        <f>C10</f>
        <v>53411</v>
      </c>
      <c r="D82" s="174">
        <f t="shared" si="29"/>
        <v>7.7903798413656897</v>
      </c>
      <c r="E82" s="151">
        <f>E10</f>
        <v>12041</v>
      </c>
      <c r="F82" s="113">
        <f>F10</f>
        <v>49177</v>
      </c>
      <c r="G82" s="175">
        <f>IF($F$83&lt;&gt;0,F82/$F$83*100,0)</f>
        <v>7.3771106604101906</v>
      </c>
      <c r="H82" s="172">
        <f>H10</f>
        <v>10061</v>
      </c>
      <c r="I82" s="173">
        <f>I10</f>
        <v>44902</v>
      </c>
      <c r="J82" s="176">
        <f>IF($I$83&lt;&gt;0,I82/$I$83*100,0)</f>
        <v>6.9023719121331828</v>
      </c>
      <c r="K82" s="97">
        <f t="shared" si="30"/>
        <v>106.53600199318993</v>
      </c>
      <c r="L82" s="98">
        <f t="shared" si="30"/>
        <v>108.60971592411086</v>
      </c>
      <c r="M82" s="99">
        <f t="shared" si="24"/>
        <v>127.50223635821489</v>
      </c>
      <c r="N82" s="121">
        <f t="shared" si="24"/>
        <v>118.95015812213265</v>
      </c>
      <c r="O82" s="97">
        <f t="shared" si="31"/>
        <v>119.67995229102475</v>
      </c>
      <c r="P82" s="98">
        <f t="shared" si="31"/>
        <v>109.52073404302705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120364</v>
      </c>
      <c r="C83" s="160">
        <f>C81+C82</f>
        <v>685602</v>
      </c>
      <c r="D83" s="161">
        <f>D81+D82</f>
        <v>100</v>
      </c>
      <c r="E83" s="162">
        <f>SUM(E81:E82)</f>
        <v>114016</v>
      </c>
      <c r="F83" s="160">
        <f>SUM(F81:F82)</f>
        <v>666616</v>
      </c>
      <c r="G83" s="163">
        <f>G81+G82</f>
        <v>100</v>
      </c>
      <c r="H83" s="159">
        <f>SUM(H81:H82)</f>
        <v>109421</v>
      </c>
      <c r="I83" s="160">
        <f>SUM(I81:I82)</f>
        <v>650530</v>
      </c>
      <c r="J83" s="161">
        <f>J81+J82</f>
        <v>99.999999999999986</v>
      </c>
      <c r="K83" s="165">
        <f t="shared" si="30"/>
        <v>105.56763962952569</v>
      </c>
      <c r="L83" s="166">
        <f t="shared" si="30"/>
        <v>102.84811645685072</v>
      </c>
      <c r="M83" s="167">
        <f t="shared" si="24"/>
        <v>110.00082251121815</v>
      </c>
      <c r="N83" s="164">
        <f t="shared" si="24"/>
        <v>105.39129632760979</v>
      </c>
      <c r="O83" s="165">
        <f t="shared" si="31"/>
        <v>104.19937671927693</v>
      </c>
      <c r="P83" s="166">
        <f t="shared" si="31"/>
        <v>102.47275298602678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</row>
    <row r="87" spans="1:44" x14ac:dyDescent="0.25">
      <c r="A87" s="106"/>
      <c r="B87" s="106"/>
      <c r="C87" s="13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  <row r="108" spans="1:44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2025-11-05T13:42:47Z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