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AF5C179F-413E-4BBC-A55C-4496239DC8CA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5" l="1"/>
  <c r="I81" i="5"/>
  <c r="H82" i="5"/>
  <c r="H81" i="5"/>
  <c r="F82" i="5"/>
  <c r="F81" i="5"/>
  <c r="E82" i="5"/>
  <c r="E81" i="5"/>
  <c r="C82" i="5"/>
  <c r="C81" i="5"/>
  <c r="B81" i="5"/>
  <c r="B82" i="5"/>
  <c r="D39" i="3" l="1"/>
  <c r="E12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E38" i="3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<sst xmlns="http://schemas.openxmlformats.org/spreadsheetml/2006/main" count="174" uniqueCount="109">
  <si>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</si>
  <si>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</si>
  <si>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</si>
  <si>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</si>
  <si>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</si>
  <si>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</si>
  <si>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</si>
  <si>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</si>
  <si>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</si>
  <si>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</si>
  <si>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</si>
  <si>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</si>
  <si>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</si>
  <si>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</si>
  <si>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</si>
  <si>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</si>
  <si>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</si>
  <si>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</si>
  <si>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</si>
  <si>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</si>
  <si>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</si>
  <si>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</si>
  <si>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</si>
  <si>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</si>
  <si>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</si>
  <si>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</si>
  <si>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</si>
  <si>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</si>
  <si>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2025.</t>
  </si>
  <si>
    <t>INDEKS 25/24</t>
  </si>
  <si>
    <t>INDEKS 25/23</t>
  </si>
  <si>
    <t>Njemačka</t>
  </si>
  <si>
    <t>Austrija</t>
  </si>
  <si>
    <t>Slovenija</t>
  </si>
  <si>
    <t>Hrvatska</t>
  </si>
  <si>
    <t>Poljska</t>
  </si>
  <si>
    <t>Italija</t>
  </si>
  <si>
    <t>Mađarska</t>
  </si>
  <si>
    <t>Slovačka</t>
  </si>
  <si>
    <t>Srbija</t>
  </si>
  <si>
    <t>Ukrajina</t>
  </si>
  <si>
    <t>Švicarska</t>
  </si>
  <si>
    <t>Francuska</t>
  </si>
  <si>
    <t>Češka</t>
  </si>
  <si>
    <t>Ostale azijske zemlje</t>
  </si>
  <si>
    <t>Nizozemska</t>
  </si>
  <si>
    <t>Makedonija</t>
  </si>
  <si>
    <t>Španjolska</t>
  </si>
  <si>
    <t>Ujedinjena Kraljevina</t>
  </si>
  <si>
    <t>SAD</t>
  </si>
  <si>
    <t>Rumunjska</t>
  </si>
  <si>
    <t>Indija</t>
  </si>
  <si>
    <t>Belgija</t>
  </si>
  <si>
    <t>Luksemburg</t>
  </si>
  <si>
    <t>Argentina</t>
  </si>
  <si>
    <t>Kosovo</t>
  </si>
  <si>
    <t>Lihtenštajn</t>
  </si>
  <si>
    <t>Crna Gora</t>
  </si>
  <si>
    <t>Kanada</t>
  </si>
  <si>
    <t>Letonija</t>
  </si>
  <si>
    <t>Hong Kong, Kina</t>
  </si>
  <si>
    <t>Norveška</t>
  </si>
  <si>
    <t>Australija</t>
  </si>
  <si>
    <t>Litva</t>
  </si>
  <si>
    <t>Rusija</t>
  </si>
  <si>
    <t>Irska</t>
  </si>
  <si>
    <t>Japan</t>
  </si>
  <si>
    <t>Južnoafrička Republika</t>
  </si>
  <si>
    <t>Grčka</t>
  </si>
  <si>
    <t>Švedska</t>
  </si>
  <si>
    <t>Turska</t>
  </si>
  <si>
    <t>Bugarska</t>
  </si>
  <si>
    <t>Kazahstan</t>
  </si>
  <si>
    <t>Estonija</t>
  </si>
  <si>
    <t>Koreja, Republika</t>
  </si>
  <si>
    <t>Ostale afričke zemlje</t>
  </si>
  <si>
    <t>Portugal</t>
  </si>
  <si>
    <t>Albanija</t>
  </si>
  <si>
    <t>Bjelorusija</t>
  </si>
  <si>
    <t>Brazil</t>
  </si>
  <si>
    <t>Cipar</t>
  </si>
  <si>
    <t>Čile</t>
  </si>
  <si>
    <t>Danska</t>
  </si>
  <si>
    <t>Finska</t>
  </si>
  <si>
    <t>Indonezija</t>
  </si>
  <si>
    <t>Island</t>
  </si>
  <si>
    <t>Izrael</t>
  </si>
  <si>
    <t>Jordan</t>
  </si>
  <si>
    <t>Katar</t>
  </si>
  <si>
    <t>Kina</t>
  </si>
  <si>
    <t>Kuvajt</t>
  </si>
  <si>
    <t>Makao, Kina</t>
  </si>
  <si>
    <t>Malta</t>
  </si>
  <si>
    <t>Maroko</t>
  </si>
  <si>
    <t>Meksiko</t>
  </si>
  <si>
    <t>Novi Zeland</t>
  </si>
  <si>
    <t>Oman</t>
  </si>
  <si>
    <t>Ostale europske zemlje</t>
  </si>
  <si>
    <t>Ostale zemlje Južne i Srednje Amerike</t>
  </si>
  <si>
    <t>Ostale zemlje Oceanije</t>
  </si>
  <si>
    <t>Ostale zemlje Sjeverne Amerike</t>
  </si>
  <si>
    <t>Tajland</t>
  </si>
  <si>
    <t>Tajvan, Kina</t>
  </si>
  <si>
    <t>Tunis</t>
  </si>
  <si>
    <t>Ujedinjeni Arapski Emirati</t>
  </si>
  <si>
    <t>Bosna i Hercegovina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</si>
  <si>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6.10.2025.                                                                                                                                                                                                                                                                                                                                                                         rujan, 2025.</t>
  </si>
  <si>
    <t>IZVJEŠTAJ PO KAPACITETIMA IX/2025</t>
  </si>
  <si>
    <t>TURISTIČKI PROMET PO ZEMLJAMA  IX/2025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</si>
</sst>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8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6" fillId="0" borderId="0"/>
  </cellStyleXfs>
  <cellXfs count="261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1" xfId="0" applyFont="1" applyFill="1" applyBorder="1"/>
    <xf numFmtId="0" fontId="40" fillId="36" borderId="59" xfId="0" applyFon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3" fontId="0" fillId="38" borderId="47" xfId="0" applyNumberFormat="1" applyFill="1" applyBorder="1"/>
    <xf numFmtId="3" fontId="0" fillId="38" borderId="53" xfId="0" applyNumberFormat="1" applyFill="1" applyBorder="1"/>
    <xf numFmtId="4" fontId="0" fillId="38" borderId="48" xfId="0" applyNumberFormat="1" applyFill="1" applyBorder="1"/>
    <xf numFmtId="166" fontId="0" fillId="38" borderId="46" xfId="0" applyNumberFormat="1" applyFill="1" applyBorder="1"/>
    <xf numFmtId="166" fontId="0" fillId="38" borderId="53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0" fontId="0" fillId="0" borderId="29" xfId="0" applyBorder="1"/>
    <xf numFmtId="0" fontId="0" fillId="0" borderId="52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166" fontId="44" fillId="36" borderId="24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3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4" fontId="44" fillId="36" borderId="26" xfId="0" applyNumberFormat="1" applyFont="1" applyFill="1" applyBorder="1"/>
    <xf numFmtId="3" fontId="44" fillId="36" borderId="30" xfId="0" applyNumberFormat="1" applyFont="1" applyFill="1" applyBorder="1"/>
    <xf numFmtId="4" fontId="44" fillId="36" borderId="31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3" xfId="0" applyNumberFormat="1" applyFill="1" applyBorder="1"/>
    <xf numFmtId="166" fontId="0" fillId="37" borderId="53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1" fillId="0" borderId="30" xfId="0" applyNumberFormat="1" applyFont="1" applyBorder="1"/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" fontId="55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4" fontId="57" fillId="0" borderId="35" xfId="0" applyNumberFormat="1" applyFont="1" applyBorder="1"/>
    <xf numFmtId="0" fontId="40" fillId="36" borderId="62" xfId="0" applyFont="1" applyFill="1" applyBorder="1"/>
    <xf numFmtId="0" fontId="0" fillId="38" borderId="60" xfId="0" applyFill="1" applyBorder="1"/>
    <xf numFmtId="0" fontId="0" fillId="38" borderId="51" xfId="0" applyFill="1" applyBorder="1"/>
    <xf numFmtId="0" fontId="0" fillId="37" borderId="51" xfId="0" applyFill="1" applyBorder="1"/>
    <xf numFmtId="0" fontId="0" fillId="0" borderId="51" xfId="0" applyBorder="1"/>
    <xf numFmtId="0" fontId="0" fillId="0" borderId="63" xfId="0" applyBorder="1"/>
    <xf numFmtId="0" fontId="0" fillId="0" borderId="64" xfId="0" applyBorder="1"/>
    <xf numFmtId="3" fontId="0" fillId="35" borderId="29" xfId="0" applyNumberFormat="1" applyFill="1" applyBorder="1"/>
    <xf numFmtId="3" fontId="46" fillId="35" borderId="29" xfId="0" applyNumberFormat="1" applyFont="1" applyFill="1" applyBorder="1"/>
    <xf numFmtId="4" fontId="41" fillId="35" borderId="31" xfId="0" applyNumberFormat="1" applyFont="1" applyFill="1" applyBorder="1"/>
    <xf numFmtId="3" fontId="44" fillId="36" borderId="29" xfId="0" applyNumberFormat="1" applyFont="1" applyFill="1" applyBorder="1"/>
    <xf numFmtId="4" fontId="0" fillId="37" borderId="48" xfId="0" applyNumberFormat="1" applyFill="1" applyBorder="1"/>
    <xf numFmtId="4" fontId="0" fillId="35" borderId="48" xfId="0" applyNumberFormat="1" applyFill="1" applyBorder="1"/>
    <xf numFmtId="4" fontId="49" fillId="36" borderId="26" xfId="0" applyNumberFormat="1" applyFont="1" applyFill="1" applyBorder="1"/>
    <xf numFmtId="4" fontId="49" fillId="36" borderId="31" xfId="0" applyNumberFormat="1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4" fontId="33" fillId="0" borderId="56" xfId="0" applyNumberFormat="1" applyFont="1" applyBorder="1" applyAlignment="1">
      <alignment horizontal="center" wrapText="1"/>
    </xf>
    <xf numFmtId="0" fontId="33" fillId="0" borderId="56" xfId="0" applyFont="1" applyBorder="1" applyAlignment="1">
      <alignment horizont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4" fillId="37" borderId="27" xfId="0" applyFont="1" applyFill="1" applyBorder="1" applyAlignment="1">
      <alignment horizontal="center" vertical="center" wrapText="1"/>
    </xf>
    <xf numFmtId="0" fontId="54" fillId="37" borderId="33" xfId="0" applyFont="1" applyFill="1" applyBorder="1" applyAlignment="1">
      <alignment horizontal="center" vertical="center" wrapText="1"/>
    </xf>
    <xf numFmtId="0" fontId="54" fillId="37" borderId="36" xfId="0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3" fontId="41" fillId="36" borderId="30" xfId="0" applyNumberFormat="1" applyFont="1" applyFill="1" applyBorder="1"/>
  </cellXfs>
  <cellStyles count="58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11.713203499480441</c:v>
                </c:pt>
                <c:pt idx="1">
                  <c:v>31.958569369490164</c:v>
                </c:pt>
                <c:pt idx="2">
                  <c:v>10.603023497469245</c:v>
                </c:pt>
                <c:pt idx="3">
                  <c:v>0.21385713806858175</c:v>
                </c:pt>
                <c:pt idx="4">
                  <c:v>45.511346495491566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319</c:v>
                </c:pt>
                <c:pt idx="1">
                  <c:v>15816</c:v>
                </c:pt>
                <c:pt idx="2">
                  <c:v>47671</c:v>
                </c:pt>
                <c:pt idx="3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319</c:v>
                </c:pt>
                <c:pt idx="1">
                  <c:v>13304</c:v>
                </c:pt>
                <c:pt idx="2">
                  <c:v>48622</c:v>
                </c:pt>
                <c:pt idx="3">
                  <c:v>18109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266</c:v>
                </c:pt>
                <c:pt idx="1">
                  <c:v>9668</c:v>
                </c:pt>
                <c:pt idx="2">
                  <c:v>48693</c:v>
                </c:pt>
                <c:pt idx="3">
                  <c:v>20448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3861</c:v>
                </c:pt>
                <c:pt idx="1">
                  <c:v>6052</c:v>
                </c:pt>
                <c:pt idx="2">
                  <c:v>2766</c:v>
                </c:pt>
                <c:pt idx="3" formatCode="General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3957</c:v>
                </c:pt>
                <c:pt idx="1">
                  <c:v>6080</c:v>
                </c:pt>
                <c:pt idx="2">
                  <c:v>2100</c:v>
                </c:pt>
                <c:pt idx="3" formatCode="General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4498</c:v>
                </c:pt>
                <c:pt idx="1">
                  <c:v>6654</c:v>
                </c:pt>
                <c:pt idx="2">
                  <c:v>1587</c:v>
                </c:pt>
                <c:pt idx="3" formatCode="General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538726513463177"/>
                  <c:y val="5.8398908427106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1319418946326296"/>
                  <c:y val="-0.16461728575830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5.7970669124031822E-2"/>
                  <c:y val="-0.149013014721913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8747490388557"/>
                      <c:h val="0.152237951729311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8.7667183845210536E-2"/>
                  <c:y val="-0.189022001211607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3099481355491893"/>
                  <c:y val="-4.63725394757917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921679667723866"/>
                  <c:y val="3.742104640713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703612715432819"/>
                  <c:y val="-5.9982405145067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4425783515267"/>
                      <c:h val="0.22844544649093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1234232787619632E-2"/>
                  <c:y val="-7.013096246033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3854374522495"/>
                      <c:h val="0.15258649194635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6593987627508933"/>
                  <c:y val="-8.211421684231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Slovenija</c:v>
                </c:pt>
                <c:pt idx="3">
                  <c:v>Mađarska</c:v>
                </c:pt>
                <c:pt idx="4">
                  <c:v>Hrvatska</c:v>
                </c:pt>
                <c:pt idx="5">
                  <c:v>Poljska</c:v>
                </c:pt>
                <c:pt idx="6">
                  <c:v>Češka</c:v>
                </c:pt>
                <c:pt idx="7">
                  <c:v>Italija</c:v>
                </c:pt>
                <c:pt idx="8">
                  <c:v>Slovačka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36.492039666330371</c:v>
                </c:pt>
                <c:pt idx="1">
                  <c:v>18.536381308595193</c:v>
                </c:pt>
                <c:pt idx="2">
                  <c:v>7.6835059917812938</c:v>
                </c:pt>
                <c:pt idx="3">
                  <c:v>5.8921233298063438</c:v>
                </c:pt>
                <c:pt idx="4">
                  <c:v>4.5854966903713184</c:v>
                </c:pt>
                <c:pt idx="5">
                  <c:v>4.5030635596348336</c:v>
                </c:pt>
                <c:pt idx="6">
                  <c:v>4.2619158935997445</c:v>
                </c:pt>
                <c:pt idx="7">
                  <c:v>2.9429858018159898</c:v>
                </c:pt>
                <c:pt idx="8">
                  <c:v>2.9183788971185316</c:v>
                </c:pt>
                <c:pt idx="9">
                  <c:v>2.0977386254583035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30" zoomScaleNormal="130" workbookViewId="0">
      <selection activeCell="A23" sqref="A23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44"/>
      <c r="B1" s="144"/>
      <c r="C1" s="144"/>
      <c r="D1" s="144"/>
    </row>
    <row r="2" spans="1:6" ht="59.25" customHeight="1" x14ac:dyDescent="0.3">
      <c r="A2" s="144"/>
      <c r="B2" s="144"/>
      <c r="C2" s="144"/>
      <c r="D2" s="144"/>
    </row>
    <row r="3" spans="1:6" ht="22.5" customHeight="1" x14ac:dyDescent="0.3">
      <c r="A3" s="144"/>
      <c r="B3" s="144"/>
      <c r="C3" s="144"/>
      <c r="D3" s="144"/>
    </row>
    <row r="4" spans="1:6" ht="200.25" customHeight="1" x14ac:dyDescent="0.25">
      <c r="A4" s="145" t="s">
        <v>106</v>
      </c>
      <c r="B4" s="146"/>
      <c r="C4" s="146"/>
      <c r="D4" s="146"/>
      <c r="E4" s="146"/>
      <c r="F4" s="147"/>
    </row>
    <row r="5" spans="1:6" ht="15" customHeight="1" x14ac:dyDescent="0.3">
      <c r="A5" s="118" t="s">
        <v>0</v>
      </c>
      <c r="B5" s="143"/>
      <c r="C5" s="143"/>
    </row>
    <row r="6" spans="1:6" ht="15" customHeight="1" x14ac:dyDescent="0.3">
      <c r="A6" s="143"/>
      <c r="B6" s="143"/>
      <c r="C6" s="143"/>
    </row>
    <row r="7" spans="1:6" ht="15" customHeight="1" x14ac:dyDescent="0.3">
      <c r="B7" s="143"/>
      <c r="C7" s="14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D8" sqref="D8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21" t="s">
        <v>107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9.9499999999999993" customHeight="1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9.9499999999999993" customHeight="1" thickBot="1" x14ac:dyDescent="0.3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" customHeight="1" thickBot="1" x14ac:dyDescent="0.3">
      <c r="A4" s="232" t="s">
        <v>1</v>
      </c>
      <c r="B4" s="233"/>
      <c r="C4" s="236" t="s">
        <v>2</v>
      </c>
      <c r="D4" s="237"/>
      <c r="E4" s="237"/>
      <c r="F4" s="238"/>
      <c r="G4" s="236" t="s">
        <v>3</v>
      </c>
      <c r="H4" s="237"/>
      <c r="I4" s="237"/>
      <c r="J4" s="238"/>
      <c r="K4" s="229" t="s">
        <v>19</v>
      </c>
      <c r="L4" s="230"/>
      <c r="M4" s="230"/>
      <c r="N4" s="230"/>
      <c r="O4" s="230"/>
      <c r="P4" s="230"/>
      <c r="Q4" s="231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5" customHeight="1" thickBot="1" x14ac:dyDescent="0.3">
      <c r="A5" s="234"/>
      <c r="B5" s="235"/>
      <c r="C5" s="179" t="s">
        <v>4</v>
      </c>
      <c r="D5" s="180" t="s">
        <v>5</v>
      </c>
      <c r="E5" s="180" t="s">
        <v>6</v>
      </c>
      <c r="F5" s="181" t="s">
        <v>7</v>
      </c>
      <c r="G5" s="182" t="s">
        <v>4</v>
      </c>
      <c r="H5" s="180" t="s">
        <v>5</v>
      </c>
      <c r="I5" s="180" t="s">
        <v>6</v>
      </c>
      <c r="J5" s="183" t="s">
        <v>7</v>
      </c>
      <c r="K5" s="83"/>
      <c r="L5" s="84"/>
      <c r="M5" s="84"/>
      <c r="N5" s="84"/>
      <c r="O5" s="84"/>
      <c r="P5" s="84"/>
      <c r="Q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15" customHeight="1" x14ac:dyDescent="0.25">
      <c r="A6" s="241" t="s">
        <v>8</v>
      </c>
      <c r="B6" s="185" t="s">
        <v>28</v>
      </c>
      <c r="C6" s="70">
        <v>422</v>
      </c>
      <c r="D6" s="22">
        <v>3439</v>
      </c>
      <c r="E6" s="22">
        <f>SUM(C6:D6)</f>
        <v>3861</v>
      </c>
      <c r="F6" s="23">
        <f>E6/E42*100</f>
        <v>28.314755060134939</v>
      </c>
      <c r="G6" s="70">
        <v>880</v>
      </c>
      <c r="H6" s="22">
        <v>16592</v>
      </c>
      <c r="I6" s="22">
        <f>SUM(G6:H6)</f>
        <v>17472</v>
      </c>
      <c r="J6" s="62">
        <f>I6/I42*100</f>
        <v>11.713203499480441</v>
      </c>
      <c r="K6" s="48"/>
      <c r="L6" s="49"/>
      <c r="M6" s="82"/>
      <c r="N6" s="82"/>
      <c r="O6" s="82"/>
      <c r="P6" s="49"/>
      <c r="Q6" s="5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15" customHeight="1" x14ac:dyDescent="0.25">
      <c r="A7" s="242"/>
      <c r="B7" s="186" t="s">
        <v>26</v>
      </c>
      <c r="C7" s="74">
        <v>460</v>
      </c>
      <c r="D7" s="5">
        <v>3497</v>
      </c>
      <c r="E7" s="5">
        <f>SUM(C7:D7)</f>
        <v>3957</v>
      </c>
      <c r="F7" s="6">
        <f>E7/E43*100</f>
        <v>30.952753441802255</v>
      </c>
      <c r="G7" s="74">
        <v>1231</v>
      </c>
      <c r="H7" s="5">
        <v>16878</v>
      </c>
      <c r="I7" s="5">
        <f>SUM(G7:H7)</f>
        <v>18109</v>
      </c>
      <c r="J7" s="63">
        <f>I7/I43*100</f>
        <v>13.346648781710174</v>
      </c>
      <c r="K7" s="51"/>
      <c r="L7" s="76"/>
      <c r="Q7" s="52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15" customHeight="1" x14ac:dyDescent="0.25">
      <c r="A8" s="242"/>
      <c r="B8" s="186" t="s">
        <v>23</v>
      </c>
      <c r="C8" s="74">
        <v>338</v>
      </c>
      <c r="D8" s="5">
        <v>4160</v>
      </c>
      <c r="E8" s="5">
        <f>SUM(C8:D8)</f>
        <v>4498</v>
      </c>
      <c r="F8" s="6">
        <f>E8/E44*100</f>
        <v>33.564659353779568</v>
      </c>
      <c r="G8" s="74">
        <v>656</v>
      </c>
      <c r="H8" s="5">
        <v>19792</v>
      </c>
      <c r="I8" s="5">
        <f>SUM(G8:H8)</f>
        <v>20448</v>
      </c>
      <c r="J8" s="63">
        <f>I8/I44*100</f>
        <v>16.227283548924689</v>
      </c>
      <c r="K8" s="51"/>
      <c r="L8" s="76"/>
      <c r="Q8" s="52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15" customHeight="1" x14ac:dyDescent="0.25">
      <c r="A9" s="242"/>
      <c r="B9" s="186" t="s">
        <v>29</v>
      </c>
      <c r="C9" s="8">
        <f>C6/C7*100</f>
        <v>91.739130434782609</v>
      </c>
      <c r="D9" s="7">
        <f>D6/D7*100</f>
        <v>98.341435516156707</v>
      </c>
      <c r="E9" s="7">
        <f>E6/E7*100</f>
        <v>97.57391963608795</v>
      </c>
      <c r="F9" s="6"/>
      <c r="G9" s="8">
        <f>G6/G7*100</f>
        <v>71.486596263200653</v>
      </c>
      <c r="H9" s="7">
        <f>H6/H7*100</f>
        <v>98.305486432041704</v>
      </c>
      <c r="I9" s="7">
        <f>I6/I7*100</f>
        <v>96.482412060301499</v>
      </c>
      <c r="J9" s="63"/>
      <c r="K9" s="51"/>
      <c r="L9" s="76"/>
      <c r="Q9" s="52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15" customHeight="1" x14ac:dyDescent="0.25">
      <c r="A10" s="242"/>
      <c r="B10" s="186" t="s">
        <v>30</v>
      </c>
      <c r="C10" s="8">
        <f>C6/C8*100</f>
        <v>124.85207100591715</v>
      </c>
      <c r="D10" s="7">
        <f>D6/D8*100</f>
        <v>82.668269230769226</v>
      </c>
      <c r="E10" s="7">
        <f>E6/E8*100</f>
        <v>85.838150289017349</v>
      </c>
      <c r="F10" s="6"/>
      <c r="G10" s="8">
        <f>G6/G8*100</f>
        <v>134.14634146341464</v>
      </c>
      <c r="H10" s="7">
        <f>H6/H8*100</f>
        <v>83.83185125303153</v>
      </c>
      <c r="I10" s="7">
        <f>I6/I8*100</f>
        <v>85.44600938967136</v>
      </c>
      <c r="J10" s="63"/>
      <c r="K10" s="51"/>
      <c r="L10" s="76"/>
      <c r="M10" s="76"/>
      <c r="N10" s="76"/>
      <c r="O10" s="76"/>
      <c r="Q10" s="5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15" customHeight="1" thickBot="1" x14ac:dyDescent="0.3">
      <c r="A11" s="243"/>
      <c r="B11" s="187" t="s">
        <v>7</v>
      </c>
      <c r="C11" s="14">
        <f>C6/E6*100</f>
        <v>10.929810929810928</v>
      </c>
      <c r="D11" s="15">
        <f>D6/E6*100</f>
        <v>89.070189070189059</v>
      </c>
      <c r="E11" s="15">
        <f>SUM(C11:D11)</f>
        <v>99.999999999999986</v>
      </c>
      <c r="F11" s="16"/>
      <c r="G11" s="14">
        <f>G6/I6*100</f>
        <v>5.0366300366300365</v>
      </c>
      <c r="H11" s="15">
        <f>H6/I6*100</f>
        <v>94.963369963369956</v>
      </c>
      <c r="I11" s="15">
        <f>SUM(G11:H11)</f>
        <v>100</v>
      </c>
      <c r="J11" s="64"/>
      <c r="K11" s="51"/>
      <c r="Q11" s="52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ht="15" customHeight="1" x14ac:dyDescent="0.25">
      <c r="A12" s="244" t="s">
        <v>9</v>
      </c>
      <c r="B12" s="185" t="s">
        <v>28</v>
      </c>
      <c r="C12" s="73">
        <v>391</v>
      </c>
      <c r="D12" s="25">
        <v>5661</v>
      </c>
      <c r="E12" s="25">
        <f>SUM(C12:D12)</f>
        <v>6052</v>
      </c>
      <c r="F12" s="26">
        <f>E12/E42*100</f>
        <v>44.382516867116458</v>
      </c>
      <c r="G12" s="73">
        <v>1914</v>
      </c>
      <c r="H12" s="25">
        <v>45757</v>
      </c>
      <c r="I12" s="25">
        <f>SUM(G12:H12)</f>
        <v>47671</v>
      </c>
      <c r="J12" s="65">
        <f>I12/I42*100</f>
        <v>31.958569369490164</v>
      </c>
      <c r="K12" s="51"/>
      <c r="M12" s="76" t="str">
        <f>A6</f>
        <v>HOTELI</v>
      </c>
      <c r="N12" s="76" t="str">
        <f>A12</f>
        <v>OBJEKTI U DOMAĆINSTVU</v>
      </c>
      <c r="O12" s="76" t="str">
        <f>A18</f>
        <v>OSTALI UGOSTITELJSKI OBJEKTI ZA SMJEŠTAJ</v>
      </c>
      <c r="P12" s="76" t="str">
        <f>A24</f>
        <v>KAMPOVI</v>
      </c>
      <c r="Q12" s="52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15" customHeight="1" x14ac:dyDescent="0.25">
      <c r="A13" s="244"/>
      <c r="B13" s="186" t="s">
        <v>26</v>
      </c>
      <c r="C13" s="74">
        <v>423</v>
      </c>
      <c r="D13" s="5">
        <v>5657</v>
      </c>
      <c r="E13" s="5">
        <f>SUM(C13:D13)</f>
        <v>6080</v>
      </c>
      <c r="F13" s="6">
        <f>E13/E43*100</f>
        <v>47.559449311639554</v>
      </c>
      <c r="G13" s="74">
        <v>2588</v>
      </c>
      <c r="H13" s="5">
        <v>46034</v>
      </c>
      <c r="I13" s="5">
        <f>SUM(G13:H13)</f>
        <v>48622</v>
      </c>
      <c r="J13" s="63">
        <f>I13/I43*100</f>
        <v>35.835261862295667</v>
      </c>
      <c r="K13" s="51"/>
      <c r="L13" s="76" t="str">
        <f>B6</f>
        <v>2025.</v>
      </c>
      <c r="M13" s="87">
        <f>E6</f>
        <v>3861</v>
      </c>
      <c r="N13" s="87">
        <f>E12</f>
        <v>6052</v>
      </c>
      <c r="O13" s="87">
        <f>E18</f>
        <v>2766</v>
      </c>
      <c r="P13" s="1">
        <f>E24</f>
        <v>49</v>
      </c>
      <c r="Q13" s="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15" customHeight="1" x14ac:dyDescent="0.25">
      <c r="A14" s="244"/>
      <c r="B14" s="186" t="s">
        <v>23</v>
      </c>
      <c r="C14" s="74">
        <v>504</v>
      </c>
      <c r="D14" s="5">
        <v>6150</v>
      </c>
      <c r="E14" s="5">
        <f>C14+D14</f>
        <v>6654</v>
      </c>
      <c r="F14" s="6">
        <f>E14/E44*100</f>
        <v>49.653010969330644</v>
      </c>
      <c r="G14" s="74">
        <v>2338</v>
      </c>
      <c r="H14" s="5">
        <v>46355</v>
      </c>
      <c r="I14" s="5">
        <f>SUM(G14:H14)</f>
        <v>48693</v>
      </c>
      <c r="J14" s="63">
        <f>I14/I44*100</f>
        <v>38.642171256249505</v>
      </c>
      <c r="K14" s="51"/>
      <c r="L14" s="76" t="str">
        <f>B7</f>
        <v>2024.</v>
      </c>
      <c r="M14" s="87">
        <f>E7</f>
        <v>3957</v>
      </c>
      <c r="N14" s="87">
        <f>E13</f>
        <v>6080</v>
      </c>
      <c r="O14" s="88">
        <f>E19</f>
        <v>2100</v>
      </c>
      <c r="P14" s="1">
        <f>E25</f>
        <v>45</v>
      </c>
      <c r="Q14" s="52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ht="15" customHeight="1" x14ac:dyDescent="0.25">
      <c r="A15" s="244"/>
      <c r="B15" s="186" t="s">
        <v>29</v>
      </c>
      <c r="C15" s="13">
        <f>C12/C13*100</f>
        <v>92.434988179669034</v>
      </c>
      <c r="D15" s="9">
        <f>D12/D13*11</f>
        <v>11.007777974191267</v>
      </c>
      <c r="E15" s="9">
        <f>E12/E13*100</f>
        <v>99.53947368421052</v>
      </c>
      <c r="F15" s="6"/>
      <c r="G15" s="13">
        <f>G12/G13*100</f>
        <v>73.956723338485318</v>
      </c>
      <c r="H15" s="9">
        <f>H12/H13*100</f>
        <v>99.398270843289737</v>
      </c>
      <c r="I15" s="9">
        <f>I12/I13*100</f>
        <v>98.044095265517669</v>
      </c>
      <c r="J15" s="63"/>
      <c r="K15" s="51"/>
      <c r="L15" s="76" t="str">
        <f>B8</f>
        <v>2023.</v>
      </c>
      <c r="M15" s="87">
        <f>E8</f>
        <v>4498</v>
      </c>
      <c r="N15" s="87">
        <f>E14</f>
        <v>6654</v>
      </c>
      <c r="O15" s="88">
        <f>E20</f>
        <v>1587</v>
      </c>
      <c r="P15" s="1">
        <f>E26</f>
        <v>51</v>
      </c>
      <c r="Q15" s="52"/>
      <c r="S15" s="86"/>
      <c r="T15" s="86"/>
      <c r="U15" s="76"/>
      <c r="V15" s="76"/>
      <c r="W15" s="76"/>
      <c r="X15" s="76"/>
      <c r="Y15" s="76"/>
      <c r="Z15" s="76"/>
      <c r="AA15" s="76"/>
      <c r="AB15" s="86"/>
      <c r="AC15" s="86"/>
    </row>
    <row r="16" spans="1:29" ht="15" customHeight="1" x14ac:dyDescent="0.25">
      <c r="A16" s="244"/>
      <c r="B16" s="186" t="s">
        <v>30</v>
      </c>
      <c r="C16" s="13">
        <f>C12/C14*100</f>
        <v>77.579365079365076</v>
      </c>
      <c r="D16" s="9">
        <f>D12/D14*100</f>
        <v>92.048780487804876</v>
      </c>
      <c r="E16" s="9">
        <f>E12/E14*100</f>
        <v>90.952810339645325</v>
      </c>
      <c r="F16" s="6"/>
      <c r="G16" s="13">
        <f>G12/G14*100</f>
        <v>81.864841745081264</v>
      </c>
      <c r="H16" s="9">
        <f>H12/H14*100</f>
        <v>98.70995577607593</v>
      </c>
      <c r="I16" s="9">
        <f>I12/I14*100</f>
        <v>97.901135686854374</v>
      </c>
      <c r="J16" s="63"/>
      <c r="K16" s="51"/>
      <c r="Q16" s="52"/>
      <c r="S16" s="86"/>
      <c r="T16" s="86"/>
      <c r="U16" s="76"/>
      <c r="V16" s="87"/>
      <c r="W16" s="87"/>
      <c r="X16" s="174"/>
      <c r="Y16" s="175"/>
      <c r="Z16" s="87"/>
      <c r="AA16" s="174"/>
      <c r="AB16" s="86"/>
      <c r="AC16" s="86"/>
    </row>
    <row r="17" spans="1:29" ht="15" customHeight="1" thickBot="1" x14ac:dyDescent="0.3">
      <c r="A17" s="244"/>
      <c r="B17" s="188" t="s">
        <v>7</v>
      </c>
      <c r="C17" s="10">
        <f>C12/E12*100</f>
        <v>6.4606741573033712</v>
      </c>
      <c r="D17" s="11">
        <f>D12/E12*100</f>
        <v>93.539325842696627</v>
      </c>
      <c r="E17" s="11">
        <f>SUM(C17:D17)</f>
        <v>100</v>
      </c>
      <c r="F17" s="12"/>
      <c r="G17" s="10">
        <f>G12/I12*100</f>
        <v>4.0150196136015603</v>
      </c>
      <c r="H17" s="11">
        <f>H12/I12*100</f>
        <v>95.984980386398448</v>
      </c>
      <c r="I17" s="11">
        <f>SUM(G17:H17)</f>
        <v>100.00000000000001</v>
      </c>
      <c r="J17" s="66"/>
      <c r="K17" s="51"/>
      <c r="Q17" s="52"/>
      <c r="S17" s="86"/>
      <c r="T17" s="86"/>
      <c r="U17" s="76"/>
      <c r="V17" s="87"/>
      <c r="W17" s="87"/>
      <c r="X17" s="176"/>
      <c r="Y17" s="175"/>
      <c r="Z17" s="87"/>
      <c r="AA17" s="176"/>
      <c r="AB17" s="86"/>
      <c r="AC17" s="86"/>
    </row>
    <row r="18" spans="1:29" ht="15" customHeight="1" thickBot="1" x14ac:dyDescent="0.3">
      <c r="A18" s="245" t="s">
        <v>10</v>
      </c>
      <c r="B18" s="185" t="s">
        <v>28</v>
      </c>
      <c r="C18" s="70">
        <v>188</v>
      </c>
      <c r="D18" s="22">
        <v>2578</v>
      </c>
      <c r="E18" s="22">
        <f>C18+D18</f>
        <v>2766</v>
      </c>
      <c r="F18" s="23">
        <f>E18/E42*100</f>
        <v>20.284540921091228</v>
      </c>
      <c r="G18" s="70">
        <v>933</v>
      </c>
      <c r="H18" s="22">
        <v>14883</v>
      </c>
      <c r="I18" s="22">
        <f>G18+H18</f>
        <v>15816</v>
      </c>
      <c r="J18" s="62">
        <f>I18/I42*100</f>
        <v>10.603023497469245</v>
      </c>
      <c r="K18" s="53"/>
      <c r="L18" s="54"/>
      <c r="M18" s="54"/>
      <c r="N18" s="54"/>
      <c r="O18" s="54"/>
      <c r="P18" s="54"/>
      <c r="Q18" s="55"/>
      <c r="S18" s="86"/>
      <c r="T18" s="86"/>
      <c r="U18" s="76"/>
      <c r="V18" s="76"/>
      <c r="W18" s="76"/>
      <c r="X18" s="176"/>
      <c r="Y18" s="177"/>
      <c r="Z18" s="76"/>
      <c r="AA18" s="176"/>
      <c r="AB18" s="86"/>
      <c r="AC18" s="86"/>
    </row>
    <row r="19" spans="1:29" ht="15" customHeight="1" x14ac:dyDescent="0.25">
      <c r="A19" s="246"/>
      <c r="B19" s="186" t="s">
        <v>26</v>
      </c>
      <c r="C19" s="74">
        <v>160</v>
      </c>
      <c r="D19" s="5">
        <v>1940</v>
      </c>
      <c r="E19" s="5">
        <f>SUM(C19:D19)</f>
        <v>2100</v>
      </c>
      <c r="F19" s="6">
        <f>E19/E43*100</f>
        <v>16.426783479349186</v>
      </c>
      <c r="G19" s="74">
        <v>900</v>
      </c>
      <c r="H19" s="5">
        <v>12404</v>
      </c>
      <c r="I19" s="5">
        <f>SUM(G19:H19)</f>
        <v>13304</v>
      </c>
      <c r="J19" s="63">
        <f>I19/I43*100</f>
        <v>9.8052799929246337</v>
      </c>
      <c r="K19" s="51"/>
      <c r="Q19" s="52"/>
      <c r="S19" s="86"/>
      <c r="T19" s="86"/>
      <c r="U19" s="76"/>
      <c r="V19" s="87"/>
      <c r="W19" s="87"/>
      <c r="X19" s="176"/>
      <c r="Y19" s="175"/>
      <c r="Z19" s="87"/>
      <c r="AA19" s="76"/>
      <c r="AB19" s="86"/>
      <c r="AC19" s="86"/>
    </row>
    <row r="20" spans="1:29" ht="15" customHeight="1" x14ac:dyDescent="0.25">
      <c r="A20" s="246"/>
      <c r="B20" s="186" t="s">
        <v>23</v>
      </c>
      <c r="C20" s="74">
        <v>63</v>
      </c>
      <c r="D20" s="5">
        <v>1524</v>
      </c>
      <c r="E20" s="5">
        <f>C20+D20</f>
        <v>1587</v>
      </c>
      <c r="F20" s="6">
        <f>E20/E44*100</f>
        <v>11.842399820908888</v>
      </c>
      <c r="G20" s="74">
        <v>373</v>
      </c>
      <c r="H20" s="5">
        <v>9295</v>
      </c>
      <c r="I20" s="5">
        <f>G20+H20</f>
        <v>9668</v>
      </c>
      <c r="J20" s="63">
        <f>I20/I44*100</f>
        <v>7.6724069518292195</v>
      </c>
      <c r="K20" s="51"/>
      <c r="Q20" s="52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ht="15" customHeight="1" x14ac:dyDescent="0.25">
      <c r="A21" s="246"/>
      <c r="B21" s="186" t="s">
        <v>29</v>
      </c>
      <c r="C21" s="13">
        <f>C18/C19*100</f>
        <v>117.5</v>
      </c>
      <c r="D21" s="9">
        <f>D18/D19*100</f>
        <v>132.88659793814432</v>
      </c>
      <c r="E21" s="9">
        <f>E18/E19*100</f>
        <v>131.71428571428572</v>
      </c>
      <c r="F21" s="6"/>
      <c r="G21" s="13">
        <f>G18/G19*100</f>
        <v>103.66666666666666</v>
      </c>
      <c r="H21" s="9">
        <f>H18/H19*100</f>
        <v>119.98548855207997</v>
      </c>
      <c r="I21" s="9">
        <f>I18/I19*100</f>
        <v>118.88153938665063</v>
      </c>
      <c r="J21" s="63"/>
      <c r="K21" s="51"/>
      <c r="Q21" s="52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pans="1:29" ht="15" customHeight="1" x14ac:dyDescent="0.25">
      <c r="A22" s="246"/>
      <c r="B22" s="186" t="s">
        <v>30</v>
      </c>
      <c r="C22" s="195">
        <f>C18/C20*100</f>
        <v>298.41269841269843</v>
      </c>
      <c r="D22" s="184">
        <f>D18/D20*100</f>
        <v>169.16010498687663</v>
      </c>
      <c r="E22" s="9">
        <f>E18/E20*100</f>
        <v>174.29111531190927</v>
      </c>
      <c r="F22" s="6"/>
      <c r="G22" s="13">
        <f>G18/G20*100</f>
        <v>250.13404825737265</v>
      </c>
      <c r="H22" s="9">
        <f>H18/H20*100</f>
        <v>160.11834319526628</v>
      </c>
      <c r="I22" s="9">
        <f>I18/I20*100</f>
        <v>163.59122879602813</v>
      </c>
      <c r="J22" s="63"/>
      <c r="K22" s="51"/>
      <c r="Q22" s="52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</row>
    <row r="23" spans="1:29" ht="15" customHeight="1" thickBot="1" x14ac:dyDescent="0.3">
      <c r="A23" s="247"/>
      <c r="B23" s="187" t="s">
        <v>7</v>
      </c>
      <c r="C23" s="14">
        <f>C18/E18*100</f>
        <v>6.7968185104844538</v>
      </c>
      <c r="D23" s="15">
        <f>D18/E18*100</f>
        <v>93.203181489515543</v>
      </c>
      <c r="E23" s="15">
        <f>SUM(C23:D23)</f>
        <v>100</v>
      </c>
      <c r="F23" s="16"/>
      <c r="G23" s="14">
        <f>G18/I18*100</f>
        <v>5.8990895295902881</v>
      </c>
      <c r="H23" s="15">
        <f>H18/I18*100</f>
        <v>94.100910470409715</v>
      </c>
      <c r="I23" s="15">
        <f>SUM(G23:H23)</f>
        <v>100</v>
      </c>
      <c r="J23" s="64"/>
      <c r="K23" s="51"/>
      <c r="Q23" s="52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ht="15" customHeight="1" x14ac:dyDescent="0.25">
      <c r="A24" s="248" t="s">
        <v>11</v>
      </c>
      <c r="B24" s="185" t="s">
        <v>28</v>
      </c>
      <c r="C24" s="73">
        <v>0</v>
      </c>
      <c r="D24" s="25">
        <v>49</v>
      </c>
      <c r="E24" s="24">
        <f>SUM(C24:D24)</f>
        <v>49</v>
      </c>
      <c r="F24" s="26">
        <f>E24/E42*100</f>
        <v>0.35934291581108829</v>
      </c>
      <c r="G24" s="73">
        <v>0</v>
      </c>
      <c r="H24" s="25">
        <v>319</v>
      </c>
      <c r="I24" s="25">
        <f>SUM(G24:H24)</f>
        <v>319</v>
      </c>
      <c r="J24" s="65">
        <f>I24/I42*100</f>
        <v>0.21385713806858175</v>
      </c>
      <c r="K24" s="51"/>
      <c r="M24" s="76" t="str">
        <f>B6</f>
        <v>2025.</v>
      </c>
      <c r="N24" s="76" t="str">
        <f>B7</f>
        <v>2024.</v>
      </c>
      <c r="O24" s="76" t="str">
        <f>B8</f>
        <v>2023.</v>
      </c>
      <c r="Q24" s="52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15" customHeight="1" x14ac:dyDescent="0.25">
      <c r="A25" s="248"/>
      <c r="B25" s="186" t="s">
        <v>26</v>
      </c>
      <c r="C25" s="74">
        <v>0</v>
      </c>
      <c r="D25" s="5">
        <v>45</v>
      </c>
      <c r="E25" s="5">
        <f>SUM(C25:D25)</f>
        <v>45</v>
      </c>
      <c r="F25" s="6">
        <f>E25/E43*100</f>
        <v>0.35200250312891113</v>
      </c>
      <c r="G25" s="74">
        <v>0</v>
      </c>
      <c r="H25" s="5">
        <v>319</v>
      </c>
      <c r="I25" s="5">
        <f>SUM(G25:H25)</f>
        <v>319</v>
      </c>
      <c r="J25" s="63">
        <f>I25/I43*100</f>
        <v>0.23510856266859273</v>
      </c>
      <c r="K25" s="51"/>
      <c r="L25" s="76" t="s">
        <v>11</v>
      </c>
      <c r="M25" s="76">
        <f>I24</f>
        <v>319</v>
      </c>
      <c r="N25" s="76">
        <f>I25</f>
        <v>319</v>
      </c>
      <c r="O25" s="76">
        <f>I26</f>
        <v>266</v>
      </c>
      <c r="Q25" s="52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ht="15" customHeight="1" x14ac:dyDescent="0.25">
      <c r="A26" s="248"/>
      <c r="B26" s="186" t="s">
        <v>23</v>
      </c>
      <c r="C26" s="74">
        <v>0</v>
      </c>
      <c r="D26" s="5">
        <v>51</v>
      </c>
      <c r="E26" s="5">
        <f>SUM(C26:D26)</f>
        <v>51</v>
      </c>
      <c r="F26" s="6">
        <f>E26/E44*100</f>
        <v>0.3805686142825162</v>
      </c>
      <c r="G26" s="74">
        <v>0</v>
      </c>
      <c r="H26" s="5">
        <v>266</v>
      </c>
      <c r="I26" s="4">
        <f>SUM(G26:H26)</f>
        <v>266</v>
      </c>
      <c r="J26" s="63">
        <f>I26/I44*100</f>
        <v>0.21109435759066741</v>
      </c>
      <c r="K26" s="51"/>
      <c r="L26" s="76" t="str">
        <f>A18</f>
        <v>OSTALI UGOSTITELJSKI OBJEKTI ZA SMJEŠTAJ</v>
      </c>
      <c r="M26" s="88">
        <f>I18</f>
        <v>15816</v>
      </c>
      <c r="N26" s="88">
        <f>I19</f>
        <v>13304</v>
      </c>
      <c r="O26" s="88">
        <f>I20</f>
        <v>9668</v>
      </c>
      <c r="Q26" s="52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  <row r="27" spans="1:29" ht="15" customHeight="1" x14ac:dyDescent="0.25">
      <c r="A27" s="248"/>
      <c r="B27" s="186" t="s">
        <v>29</v>
      </c>
      <c r="C27" s="13" t="e">
        <f>C24/C25*100</f>
        <v>#DIV/0!</v>
      </c>
      <c r="D27" s="9">
        <f>D24/D25*100</f>
        <v>108.88888888888889</v>
      </c>
      <c r="E27" s="9">
        <f>E24/E25*100</f>
        <v>108.88888888888889</v>
      </c>
      <c r="F27" s="6"/>
      <c r="G27" s="13" t="e">
        <f>G24/G25*100</f>
        <v>#DIV/0!</v>
      </c>
      <c r="H27" s="9">
        <f>H24/H25*100</f>
        <v>100</v>
      </c>
      <c r="I27" s="5">
        <f>I24/I25*100</f>
        <v>100</v>
      </c>
      <c r="J27" s="63"/>
      <c r="K27" s="51"/>
      <c r="L27" s="76" t="s">
        <v>9</v>
      </c>
      <c r="M27" s="88">
        <f>I12</f>
        <v>47671</v>
      </c>
      <c r="N27" s="88">
        <f>I13</f>
        <v>48622</v>
      </c>
      <c r="O27" s="88">
        <f>I14</f>
        <v>48693</v>
      </c>
      <c r="Q27" s="52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</row>
    <row r="28" spans="1:29" ht="15" customHeight="1" x14ac:dyDescent="0.25">
      <c r="A28" s="248"/>
      <c r="B28" s="186" t="s">
        <v>30</v>
      </c>
      <c r="C28" s="13" t="e">
        <f>C24/C26*100</f>
        <v>#DIV/0!</v>
      </c>
      <c r="D28" s="9">
        <f>D24/D26*100</f>
        <v>96.078431372549019</v>
      </c>
      <c r="E28" s="9">
        <f>E24/E26*100</f>
        <v>96.078431372549019</v>
      </c>
      <c r="F28" s="6"/>
      <c r="G28" s="13" t="e">
        <f>G24/G26*100</f>
        <v>#DIV/0!</v>
      </c>
      <c r="H28" s="9">
        <f>H24/H26*100</f>
        <v>119.92481203007519</v>
      </c>
      <c r="I28" s="9">
        <f>I24/I26*100</f>
        <v>119.92481203007519</v>
      </c>
      <c r="J28" s="63"/>
      <c r="K28" s="51"/>
      <c r="L28" s="76" t="s">
        <v>8</v>
      </c>
      <c r="M28" s="88">
        <f>I6</f>
        <v>17472</v>
      </c>
      <c r="N28" s="88">
        <f>I7</f>
        <v>18109</v>
      </c>
      <c r="O28" s="88">
        <f>I8</f>
        <v>20448</v>
      </c>
      <c r="Q28" s="52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</row>
    <row r="29" spans="1:29" ht="15" customHeight="1" thickBot="1" x14ac:dyDescent="0.3">
      <c r="A29" s="248"/>
      <c r="B29" s="187" t="s">
        <v>7</v>
      </c>
      <c r="C29" s="10">
        <f>C24/E24*100</f>
        <v>0</v>
      </c>
      <c r="D29" s="11">
        <f>D24/E24*100</f>
        <v>100</v>
      </c>
      <c r="E29" s="11">
        <f>SUM(C29:D29)</f>
        <v>100</v>
      </c>
      <c r="F29" s="12"/>
      <c r="G29" s="10">
        <f>G24/I24*100</f>
        <v>0</v>
      </c>
      <c r="H29" s="11">
        <f>H24/I24*100</f>
        <v>100</v>
      </c>
      <c r="I29" s="11">
        <f>SUM(G29:H29)</f>
        <v>100</v>
      </c>
      <c r="J29" s="66"/>
      <c r="K29" s="51"/>
      <c r="Q29" s="52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</row>
    <row r="30" spans="1:29" ht="15" customHeight="1" x14ac:dyDescent="0.25">
      <c r="A30" s="223" t="s">
        <v>12</v>
      </c>
      <c r="B30" s="189" t="s">
        <v>28</v>
      </c>
      <c r="C30" s="70">
        <f t="shared" ref="C30:J32" si="0">C6+C12+C18+C24</f>
        <v>1001</v>
      </c>
      <c r="D30" s="22">
        <f t="shared" si="0"/>
        <v>11727</v>
      </c>
      <c r="E30" s="22">
        <f t="shared" si="0"/>
        <v>12728</v>
      </c>
      <c r="F30" s="23">
        <f t="shared" si="0"/>
        <v>93.341155764153712</v>
      </c>
      <c r="G30" s="70">
        <f t="shared" si="0"/>
        <v>3727</v>
      </c>
      <c r="H30" s="22">
        <f t="shared" si="0"/>
        <v>77551</v>
      </c>
      <c r="I30" s="22">
        <f>I6+I12+I18+I24</f>
        <v>81278</v>
      </c>
      <c r="J30" s="62">
        <f t="shared" si="0"/>
        <v>54.488653504508434</v>
      </c>
      <c r="K30" s="51"/>
      <c r="Q30" s="52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</row>
    <row r="31" spans="1:29" ht="15" customHeight="1" x14ac:dyDescent="0.25">
      <c r="A31" s="224"/>
      <c r="B31" s="190" t="s">
        <v>26</v>
      </c>
      <c r="C31" s="72">
        <f t="shared" si="0"/>
        <v>1043</v>
      </c>
      <c r="D31" s="37">
        <f t="shared" si="0"/>
        <v>11139</v>
      </c>
      <c r="E31" s="37">
        <f t="shared" si="0"/>
        <v>12182</v>
      </c>
      <c r="F31" s="38">
        <f t="shared" si="0"/>
        <v>95.29098873591991</v>
      </c>
      <c r="G31" s="72">
        <f t="shared" si="0"/>
        <v>4719</v>
      </c>
      <c r="H31" s="37">
        <f t="shared" si="0"/>
        <v>75635</v>
      </c>
      <c r="I31" s="37">
        <f t="shared" si="0"/>
        <v>80354</v>
      </c>
      <c r="J31" s="67">
        <f t="shared" si="0"/>
        <v>59.222299199599064</v>
      </c>
      <c r="K31" s="59"/>
      <c r="L31" s="60"/>
      <c r="M31" s="60"/>
      <c r="N31" s="60"/>
      <c r="O31" s="60"/>
      <c r="P31" s="60"/>
      <c r="Q31" s="61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</row>
    <row r="32" spans="1:29" ht="15" customHeight="1" x14ac:dyDescent="0.25">
      <c r="A32" s="224"/>
      <c r="B32" s="190" t="s">
        <v>23</v>
      </c>
      <c r="C32" s="72">
        <f t="shared" si="0"/>
        <v>905</v>
      </c>
      <c r="D32" s="37">
        <f t="shared" si="0"/>
        <v>11885</v>
      </c>
      <c r="E32" s="37">
        <f t="shared" si="0"/>
        <v>12790</v>
      </c>
      <c r="F32" s="38">
        <f t="shared" si="0"/>
        <v>95.440638758301617</v>
      </c>
      <c r="G32" s="72">
        <f t="shared" si="0"/>
        <v>3367</v>
      </c>
      <c r="H32" s="37">
        <f t="shared" si="0"/>
        <v>75708</v>
      </c>
      <c r="I32" s="37">
        <f t="shared" si="0"/>
        <v>79075</v>
      </c>
      <c r="J32" s="67">
        <f t="shared" si="0"/>
        <v>62.752956114594078</v>
      </c>
      <c r="K32" s="59"/>
      <c r="L32" s="60"/>
      <c r="M32" s="60"/>
      <c r="N32" s="60"/>
      <c r="O32" s="60"/>
      <c r="P32" s="60"/>
      <c r="Q32" s="61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pans="1:17" ht="15" customHeight="1" thickBot="1" x14ac:dyDescent="0.3">
      <c r="A33" s="224"/>
      <c r="B33" s="190" t="s">
        <v>29</v>
      </c>
      <c r="C33" s="40">
        <f>C30/C31*100</f>
        <v>95.973154362416096</v>
      </c>
      <c r="D33" s="39">
        <f>D30/D31*100</f>
        <v>105.27875033665499</v>
      </c>
      <c r="E33" s="39">
        <f>E30/E31*100</f>
        <v>104.48202265637828</v>
      </c>
      <c r="F33" s="38"/>
      <c r="G33" s="40">
        <f>G30/G31*100</f>
        <v>78.978597160415347</v>
      </c>
      <c r="H33" s="39">
        <f>H30/H31*100</f>
        <v>102.53321874793416</v>
      </c>
      <c r="I33" s="39">
        <f>I30/I31*100</f>
        <v>101.14991164098863</v>
      </c>
      <c r="J33" s="67"/>
      <c r="K33" s="56"/>
      <c r="L33" s="57"/>
      <c r="M33" s="57"/>
      <c r="N33" s="57"/>
      <c r="O33" s="57"/>
      <c r="P33" s="57"/>
      <c r="Q33" s="58"/>
    </row>
    <row r="34" spans="1:17" ht="15" customHeight="1" x14ac:dyDescent="0.25">
      <c r="A34" s="224"/>
      <c r="B34" s="190" t="s">
        <v>30</v>
      </c>
      <c r="C34" s="40">
        <f>C30/C32*100</f>
        <v>110.60773480662985</v>
      </c>
      <c r="D34" s="39">
        <f>D30/D32*100</f>
        <v>98.670593184686581</v>
      </c>
      <c r="E34" s="39">
        <f>E30/E32*100</f>
        <v>99.515246286161059</v>
      </c>
      <c r="F34" s="38"/>
      <c r="G34" s="40">
        <f>G30/G32*100</f>
        <v>110.69201069201068</v>
      </c>
      <c r="H34" s="39">
        <f>H30/H32*100</f>
        <v>102.43435304062977</v>
      </c>
      <c r="I34" s="39">
        <f>I30/I32*100</f>
        <v>102.78596269364529</v>
      </c>
      <c r="J34" s="38"/>
      <c r="K34" s="215" t="s">
        <v>20</v>
      </c>
      <c r="L34" s="216"/>
      <c r="M34" s="216"/>
      <c r="N34" s="216"/>
      <c r="O34" s="216"/>
      <c r="P34" s="216"/>
      <c r="Q34" s="217"/>
    </row>
    <row r="35" spans="1:17" ht="15" customHeight="1" thickBot="1" x14ac:dyDescent="0.3">
      <c r="A35" s="225"/>
      <c r="B35" s="191" t="s">
        <v>7</v>
      </c>
      <c r="C35" s="45">
        <f>C30/E30*100</f>
        <v>7.8645505971087371</v>
      </c>
      <c r="D35" s="43">
        <f>D30/E30*100</f>
        <v>92.135449402891268</v>
      </c>
      <c r="E35" s="43">
        <f>SUM(C35:D35)</f>
        <v>100</v>
      </c>
      <c r="F35" s="44"/>
      <c r="G35" s="45">
        <f>G30/I30*100</f>
        <v>4.5854966903713184</v>
      </c>
      <c r="H35" s="43">
        <f>H30/I30*100</f>
        <v>95.414503309628685</v>
      </c>
      <c r="I35" s="43">
        <f>SUM(G35:H35)</f>
        <v>100</v>
      </c>
      <c r="J35" s="44"/>
      <c r="K35" s="218"/>
      <c r="L35" s="219"/>
      <c r="M35" s="219"/>
      <c r="N35" s="219"/>
      <c r="O35" s="219"/>
      <c r="P35" s="219"/>
      <c r="Q35" s="220"/>
    </row>
    <row r="36" spans="1:17" ht="15" customHeight="1" x14ac:dyDescent="0.25">
      <c r="A36" s="226" t="s">
        <v>13</v>
      </c>
      <c r="B36" s="185" t="s">
        <v>28</v>
      </c>
      <c r="C36" s="70">
        <v>216</v>
      </c>
      <c r="D36" s="22">
        <v>692</v>
      </c>
      <c r="E36" s="22">
        <f>SUM(C36:D36)</f>
        <v>908</v>
      </c>
      <c r="F36" s="23">
        <f>E36/E42*100</f>
        <v>6.6588442358462894</v>
      </c>
      <c r="G36" s="70">
        <v>24756</v>
      </c>
      <c r="H36" s="22">
        <v>43131</v>
      </c>
      <c r="I36" s="22">
        <f>G36+H36</f>
        <v>67887</v>
      </c>
      <c r="J36" s="23">
        <f>I36/I42*100</f>
        <v>45.511346495491566</v>
      </c>
      <c r="K36" s="51"/>
      <c r="Q36" s="52"/>
    </row>
    <row r="37" spans="1:17" ht="15" customHeight="1" x14ac:dyDescent="0.25">
      <c r="A37" s="227"/>
      <c r="B37" s="186" t="s">
        <v>26</v>
      </c>
      <c r="C37" s="71">
        <v>82</v>
      </c>
      <c r="D37" s="17">
        <v>520</v>
      </c>
      <c r="E37" s="132">
        <f>SUM(C37:D37)</f>
        <v>602</v>
      </c>
      <c r="F37" s="18">
        <f>E37/E43*100</f>
        <v>4.7090112640801003</v>
      </c>
      <c r="G37" s="71">
        <v>22166</v>
      </c>
      <c r="H37" s="17">
        <v>33162</v>
      </c>
      <c r="I37" s="17">
        <f>G37+H37</f>
        <v>55328</v>
      </c>
      <c r="J37" s="18">
        <f>I37/I43*100</f>
        <v>40.777700800400943</v>
      </c>
      <c r="K37" s="51"/>
      <c r="L37" s="76" t="s">
        <v>8</v>
      </c>
      <c r="M37" s="77">
        <f>J6</f>
        <v>11.713203499480441</v>
      </c>
      <c r="Q37" s="52"/>
    </row>
    <row r="38" spans="1:17" ht="15" customHeight="1" x14ac:dyDescent="0.25">
      <c r="A38" s="227"/>
      <c r="B38" s="186" t="s">
        <v>23</v>
      </c>
      <c r="C38" s="71">
        <v>94</v>
      </c>
      <c r="D38" s="17">
        <v>517</v>
      </c>
      <c r="E38" s="17">
        <f>SUM(C38:D38)</f>
        <v>611</v>
      </c>
      <c r="F38" s="18">
        <f>E38/E44*100</f>
        <v>4.5593612416983804</v>
      </c>
      <c r="G38" s="71">
        <v>19719</v>
      </c>
      <c r="H38" s="17">
        <v>27216</v>
      </c>
      <c r="I38" s="17">
        <f>G38+H38</f>
        <v>46935</v>
      </c>
      <c r="J38" s="18">
        <f>I38/I44*100</f>
        <v>37.247043885405922</v>
      </c>
      <c r="K38" s="51"/>
      <c r="L38" s="76" t="s">
        <v>9</v>
      </c>
      <c r="M38" s="77">
        <f>J12</f>
        <v>31.958569369490164</v>
      </c>
      <c r="Q38" s="52"/>
    </row>
    <row r="39" spans="1:17" ht="15" customHeight="1" x14ac:dyDescent="0.25">
      <c r="A39" s="227"/>
      <c r="B39" s="186" t="s">
        <v>29</v>
      </c>
      <c r="C39" s="20">
        <f>C36/C37*100</f>
        <v>263.41463414634148</v>
      </c>
      <c r="D39" s="19">
        <f>D36/D37*100</f>
        <v>133.07692307692307</v>
      </c>
      <c r="E39" s="19">
        <f>E36/E37*100</f>
        <v>150.83056478405317</v>
      </c>
      <c r="F39" s="18"/>
      <c r="G39" s="20">
        <f>G36/G37*100</f>
        <v>111.68456194171253</v>
      </c>
      <c r="H39" s="19">
        <f>H36/H37*100</f>
        <v>130.06151619323322</v>
      </c>
      <c r="I39" s="19">
        <f>I36/I37*100</f>
        <v>122.69917582417582</v>
      </c>
      <c r="J39" s="18"/>
      <c r="K39" s="51"/>
      <c r="L39" s="76" t="s">
        <v>10</v>
      </c>
      <c r="M39" s="77">
        <f>J18</f>
        <v>10.603023497469245</v>
      </c>
      <c r="Q39" s="52"/>
    </row>
    <row r="40" spans="1:17" ht="15" customHeight="1" x14ac:dyDescent="0.25">
      <c r="A40" s="227"/>
      <c r="B40" s="186" t="s">
        <v>30</v>
      </c>
      <c r="C40" s="20">
        <f>C36/C38*100</f>
        <v>229.78723404255322</v>
      </c>
      <c r="D40" s="178">
        <f>D36/D38*100</f>
        <v>133.84912959381043</v>
      </c>
      <c r="E40" s="19">
        <f>E36/E38*100</f>
        <v>148.60883797054009</v>
      </c>
      <c r="F40" s="18"/>
      <c r="G40" s="20">
        <f>G36/G38*100</f>
        <v>125.54389167807697</v>
      </c>
      <c r="H40" s="19">
        <f>H36/H38*100</f>
        <v>158.47663139329805</v>
      </c>
      <c r="I40" s="19">
        <f>I36/I38*100</f>
        <v>144.64046021093</v>
      </c>
      <c r="J40" s="18"/>
      <c r="K40" s="51"/>
      <c r="L40" s="76" t="s">
        <v>11</v>
      </c>
      <c r="M40" s="77">
        <f>J24</f>
        <v>0.21385713806858175</v>
      </c>
      <c r="Q40" s="52"/>
    </row>
    <row r="41" spans="1:17" ht="15" customHeight="1" thickBot="1" x14ac:dyDescent="0.3">
      <c r="A41" s="228"/>
      <c r="B41" s="187" t="s">
        <v>7</v>
      </c>
      <c r="C41" s="42">
        <f>C36/E36*100</f>
        <v>23.788546255506606</v>
      </c>
      <c r="D41" s="41">
        <f>D36/E36*100</f>
        <v>76.211453744493397</v>
      </c>
      <c r="E41" s="41">
        <f>SUM(C41:D41)</f>
        <v>100</v>
      </c>
      <c r="F41" s="21"/>
      <c r="G41" s="42">
        <f>G36/I36*100</f>
        <v>36.466481064121261</v>
      </c>
      <c r="H41" s="41">
        <f>H36/I36*100</f>
        <v>63.533518935878739</v>
      </c>
      <c r="I41" s="41">
        <f>SUM(G41:H41)</f>
        <v>100</v>
      </c>
      <c r="J41" s="21"/>
      <c r="K41" s="51"/>
      <c r="L41" s="76" t="s">
        <v>21</v>
      </c>
      <c r="M41" s="77">
        <f>J36</f>
        <v>45.511346495491566</v>
      </c>
      <c r="Q41" s="52"/>
    </row>
    <row r="42" spans="1:17" ht="15" customHeight="1" x14ac:dyDescent="0.25">
      <c r="A42" s="239" t="s">
        <v>18</v>
      </c>
      <c r="B42" s="192" t="s">
        <v>28</v>
      </c>
      <c r="C42" s="68">
        <f t="shared" ref="C42:D44" si="1">C30+C36</f>
        <v>1217</v>
      </c>
      <c r="D42" s="46">
        <f t="shared" si="1"/>
        <v>12419</v>
      </c>
      <c r="E42" s="46">
        <f>SUM(C42:D42)</f>
        <v>13636</v>
      </c>
      <c r="F42" s="47">
        <f>F6+F12+F18+F24+F36</f>
        <v>100</v>
      </c>
      <c r="G42" s="68">
        <f>G30+G36</f>
        <v>28483</v>
      </c>
      <c r="H42" s="46">
        <f t="shared" ref="G42:H44" si="2">H30+H36</f>
        <v>120682</v>
      </c>
      <c r="I42" s="46">
        <f>SUM(G42:H42)</f>
        <v>149165</v>
      </c>
      <c r="J42" s="47">
        <f>J6+J12+J18+J24+J36</f>
        <v>100</v>
      </c>
      <c r="K42" s="51"/>
      <c r="Q42" s="52"/>
    </row>
    <row r="43" spans="1:17" ht="15" customHeight="1" x14ac:dyDescent="0.25">
      <c r="A43" s="239"/>
      <c r="B43" s="193" t="s">
        <v>26</v>
      </c>
      <c r="C43" s="69">
        <f t="shared" si="1"/>
        <v>1125</v>
      </c>
      <c r="D43" s="27">
        <f t="shared" si="1"/>
        <v>11659</v>
      </c>
      <c r="E43" s="27">
        <f>SUM(C43:D43)</f>
        <v>12784</v>
      </c>
      <c r="F43" s="28">
        <f>F31+F37</f>
        <v>100.00000000000001</v>
      </c>
      <c r="G43" s="69">
        <f t="shared" si="2"/>
        <v>26885</v>
      </c>
      <c r="H43" s="27">
        <f t="shared" si="2"/>
        <v>108797</v>
      </c>
      <c r="I43" s="27">
        <f>SUM(G43:H43)</f>
        <v>135682</v>
      </c>
      <c r="J43" s="28">
        <f>J7+J13+J19+J25+J37</f>
        <v>100</v>
      </c>
      <c r="K43" s="51"/>
      <c r="Q43" s="52"/>
    </row>
    <row r="44" spans="1:17" ht="15" customHeight="1" x14ac:dyDescent="0.25">
      <c r="A44" s="239"/>
      <c r="B44" s="193" t="s">
        <v>23</v>
      </c>
      <c r="C44" s="69">
        <f t="shared" si="1"/>
        <v>999</v>
      </c>
      <c r="D44" s="27">
        <f t="shared" si="1"/>
        <v>12402</v>
      </c>
      <c r="E44" s="27">
        <f>SUM(C44:D44)</f>
        <v>13401</v>
      </c>
      <c r="F44" s="28">
        <f>F32+F38</f>
        <v>100</v>
      </c>
      <c r="G44" s="69">
        <f t="shared" si="2"/>
        <v>23086</v>
      </c>
      <c r="H44" s="27">
        <f t="shared" si="2"/>
        <v>102924</v>
      </c>
      <c r="I44" s="260">
        <f>SUM(G44:H44)</f>
        <v>126010</v>
      </c>
      <c r="J44" s="28">
        <f>J32+J38</f>
        <v>100</v>
      </c>
      <c r="K44" s="51"/>
      <c r="Q44" s="52"/>
    </row>
    <row r="45" spans="1:17" ht="15" customHeight="1" x14ac:dyDescent="0.25">
      <c r="A45" s="239"/>
      <c r="B45" s="193" t="s">
        <v>29</v>
      </c>
      <c r="C45" s="30">
        <f>C42/C43*100</f>
        <v>108.17777777777778</v>
      </c>
      <c r="D45" s="29">
        <f>D42/D43*100</f>
        <v>106.51856934556993</v>
      </c>
      <c r="E45" s="29">
        <f>E42/E43*100</f>
        <v>106.66458072590738</v>
      </c>
      <c r="F45" s="28"/>
      <c r="G45" s="30">
        <f>G42/G43*100</f>
        <v>105.94383485214804</v>
      </c>
      <c r="H45" s="29">
        <f>H42/H43*100</f>
        <v>110.92401444892781</v>
      </c>
      <c r="I45" s="29">
        <f>I42/I43*100</f>
        <v>109.93720611429667</v>
      </c>
      <c r="J45" s="28"/>
      <c r="K45" s="51"/>
      <c r="Q45" s="52"/>
    </row>
    <row r="46" spans="1:17" ht="15" customHeight="1" x14ac:dyDescent="0.25">
      <c r="A46" s="239"/>
      <c r="B46" s="193" t="s">
        <v>30</v>
      </c>
      <c r="C46" s="30">
        <f>C42/C44*100</f>
        <v>121.82182182182181</v>
      </c>
      <c r="D46" s="29">
        <f>D42/D44*100</f>
        <v>100.13707466537656</v>
      </c>
      <c r="E46" s="29">
        <f>E42/E44*100</f>
        <v>101.75360047757628</v>
      </c>
      <c r="F46" s="28"/>
      <c r="G46" s="30">
        <f>G42/G44*100</f>
        <v>123.37780473013949</v>
      </c>
      <c r="H46" s="29">
        <f>H42/H44*100</f>
        <v>117.25350744238467</v>
      </c>
      <c r="I46" s="29">
        <f>I42/I44*100</f>
        <v>118.37552575192444</v>
      </c>
      <c r="J46" s="28"/>
      <c r="K46" s="51"/>
      <c r="Q46" s="52"/>
    </row>
    <row r="47" spans="1:17" ht="15" customHeight="1" thickBot="1" x14ac:dyDescent="0.3">
      <c r="A47" s="240"/>
      <c r="B47" s="194" t="s">
        <v>7</v>
      </c>
      <c r="C47" s="33">
        <f>C42/E42*100</f>
        <v>8.9249046641243766</v>
      </c>
      <c r="D47" s="31">
        <f>D42/E42*100</f>
        <v>91.075095335875616</v>
      </c>
      <c r="E47" s="31">
        <f>SUM(C47:D47)</f>
        <v>100</v>
      </c>
      <c r="F47" s="32"/>
      <c r="G47" s="33">
        <f>G42/I42*100</f>
        <v>19.094961954882177</v>
      </c>
      <c r="H47" s="31">
        <f>H42/I42*100</f>
        <v>80.905038045117834</v>
      </c>
      <c r="I47" s="31">
        <f>SUM(G47:H47)</f>
        <v>100.00000000000001</v>
      </c>
      <c r="J47" s="32"/>
      <c r="K47" s="53"/>
      <c r="L47" s="54"/>
      <c r="M47" s="54"/>
      <c r="N47" s="54"/>
      <c r="O47" s="54"/>
      <c r="P47" s="54"/>
      <c r="Q47" s="55"/>
    </row>
    <row r="48" spans="1:17" ht="15" customHeight="1" x14ac:dyDescent="0.25">
      <c r="A48" s="78"/>
      <c r="B48" s="79"/>
      <c r="C48" s="79"/>
      <c r="D48" s="79"/>
      <c r="E48" s="79"/>
      <c r="F48" s="79"/>
      <c r="G48" s="79"/>
      <c r="H48" s="79"/>
    </row>
    <row r="49" spans="1:17" ht="15" customHeight="1" x14ac:dyDescent="0.25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ht="15" customHeight="1" x14ac:dyDescent="0.25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ht="15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ht="15" customHeigh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5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ht="15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5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5" customHeight="1" x14ac:dyDescent="0.25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ht="15" customHeight="1" x14ac:dyDescent="0.25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customHeight="1" x14ac:dyDescent="0.2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customHeight="1" x14ac:dyDescent="0.2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5" customHeight="1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ht="15" customHeight="1" x14ac:dyDescent="0.25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ht="15" customHeight="1" x14ac:dyDescent="0.25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5" customHeight="1" x14ac:dyDescent="0.2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ht="1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25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ht="15" customHeight="1" x14ac:dyDescent="0.2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5" customHeight="1" x14ac:dyDescent="0.2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ht="15" customHeight="1" x14ac:dyDescent="0.25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ht="1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5" customHeight="1" x14ac:dyDescent="0.2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5" customHeight="1" x14ac:dyDescent="0.25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opLeftCell="A54" zoomScale="80" zoomScaleNormal="80" zoomScaleSheetLayoutView="80" zoomScalePageLayoutView="60" workbookViewId="0">
      <selection activeCell="E83" sqref="E83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49" t="s">
        <v>108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</row>
    <row r="2" spans="1:44" ht="9.9499999999999993" customHeight="1" x14ac:dyDescent="0.2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9.9499999999999993" customHeight="1" thickBot="1" x14ac:dyDescent="0.3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</row>
    <row r="4" spans="1:44" ht="15.75" thickBot="1" x14ac:dyDescent="0.3">
      <c r="A4" s="258" t="s">
        <v>22</v>
      </c>
      <c r="B4" s="251" t="s">
        <v>28</v>
      </c>
      <c r="C4" s="252"/>
      <c r="D4" s="253"/>
      <c r="E4" s="251" t="s">
        <v>26</v>
      </c>
      <c r="F4" s="252"/>
      <c r="G4" s="253"/>
      <c r="H4" s="251" t="s">
        <v>23</v>
      </c>
      <c r="I4" s="252"/>
      <c r="J4" s="253"/>
      <c r="K4" s="254" t="s">
        <v>29</v>
      </c>
      <c r="L4" s="255"/>
      <c r="M4" s="251" t="s">
        <v>30</v>
      </c>
      <c r="N4" s="253"/>
      <c r="O4" s="256" t="s">
        <v>27</v>
      </c>
      <c r="P4" s="257"/>
      <c r="Q4" s="94"/>
      <c r="R4" s="94"/>
      <c r="S4" s="94"/>
      <c r="T4" s="94"/>
      <c r="U4" s="94"/>
      <c r="V4" s="94"/>
      <c r="W4" s="101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1:44" ht="30.75" thickBot="1" x14ac:dyDescent="0.3">
      <c r="A5" s="259"/>
      <c r="B5" s="211" t="s">
        <v>14</v>
      </c>
      <c r="C5" s="212" t="s">
        <v>15</v>
      </c>
      <c r="D5" s="213" t="s">
        <v>16</v>
      </c>
      <c r="E5" s="211" t="s">
        <v>14</v>
      </c>
      <c r="F5" s="212" t="s">
        <v>15</v>
      </c>
      <c r="G5" s="213" t="s">
        <v>16</v>
      </c>
      <c r="H5" s="211" t="s">
        <v>14</v>
      </c>
      <c r="I5" s="212" t="s">
        <v>15</v>
      </c>
      <c r="J5" s="213" t="s">
        <v>16</v>
      </c>
      <c r="K5" s="211" t="s">
        <v>14</v>
      </c>
      <c r="L5" s="214" t="s">
        <v>15</v>
      </c>
      <c r="M5" s="211" t="s">
        <v>14</v>
      </c>
      <c r="N5" s="214" t="s">
        <v>15</v>
      </c>
      <c r="O5" s="211" t="s">
        <v>14</v>
      </c>
      <c r="P5" s="214" t="s">
        <v>15</v>
      </c>
      <c r="Q5" t="str">
        <f t="shared" ref="Q5:Q14" si="0">A6</f>
        <v>Njemačka</v>
      </c>
      <c r="R5" s="95">
        <f>D6</f>
        <v>36.492039666330371</v>
      </c>
      <c r="W5" s="96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</row>
    <row r="6" spans="1:44" x14ac:dyDescent="0.25">
      <c r="A6" s="197" t="s">
        <v>31</v>
      </c>
      <c r="B6" s="113">
        <v>3082</v>
      </c>
      <c r="C6" s="112">
        <v>29660</v>
      </c>
      <c r="D6" s="114">
        <f t="shared" ref="D6:D37" si="1">IF($C$83&lt;&gt;0,C6/$C$83*100,0)</f>
        <v>36.492039666330371</v>
      </c>
      <c r="E6" s="113">
        <v>3342</v>
      </c>
      <c r="F6" s="112">
        <v>29944</v>
      </c>
      <c r="G6" s="114">
        <f t="shared" ref="G6:G37" si="2">IF($F$83&lt;&gt;0,F6/$F$83*100,0)</f>
        <v>37.265101923986357</v>
      </c>
      <c r="H6" s="113">
        <v>3687</v>
      </c>
      <c r="I6" s="112">
        <v>30821</v>
      </c>
      <c r="J6" s="114">
        <f t="shared" ref="J6:J37" si="3">IF($I$83&lt;&gt;0,I6/$I$83*100,0)</f>
        <v>38.976920644957318</v>
      </c>
      <c r="K6" s="116">
        <f t="shared" ref="K6:K37" si="4">IF(OR(B6&lt;&gt;0)*(E6&lt;&gt;0),B6/E6*100," ")</f>
        <v>92.220227408737287</v>
      </c>
      <c r="L6" s="117">
        <f t="shared" ref="L6:L37" si="5">IF(OR(C6&lt;&gt;0)*(F6&lt;&gt;0),C6/F6*100," ")</f>
        <v>99.051562917445906</v>
      </c>
      <c r="M6" s="148">
        <f t="shared" ref="M6:M37" si="6">IF(OR(B6&lt;&gt;0)*(H6&lt;&gt;0),B6/H6*100," ")</f>
        <v>83.590995389205318</v>
      </c>
      <c r="N6" s="149">
        <f t="shared" ref="N6:N37" si="7">IF(OR(C6&lt;&gt;0)*(I6&lt;&gt;0),C6/I6*100," ")</f>
        <v>96.233087829726486</v>
      </c>
      <c r="O6" s="115">
        <f>IF(OR(E6&lt;&gt;0)*(H6&lt;&gt;0),E6/H6*100," ")</f>
        <v>90.642799023596424</v>
      </c>
      <c r="P6" s="117">
        <f>IF(OR(F6&lt;&gt;0)*(I6&lt;&gt;0),F6/I6*100," ")</f>
        <v>97.154537490671942</v>
      </c>
      <c r="Q6" t="str">
        <f t="shared" si="0"/>
        <v>Austrija</v>
      </c>
      <c r="R6" s="95">
        <f t="shared" ref="R6:R14" si="8">D7</f>
        <v>18.536381308595193</v>
      </c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5">
      <c r="A7" s="198" t="s">
        <v>32</v>
      </c>
      <c r="B7" s="105">
        <v>2602</v>
      </c>
      <c r="C7" s="102">
        <v>15066</v>
      </c>
      <c r="D7" s="34">
        <f t="shared" si="1"/>
        <v>18.536381308595193</v>
      </c>
      <c r="E7" s="105">
        <v>2613</v>
      </c>
      <c r="F7" s="102">
        <v>15478</v>
      </c>
      <c r="G7" s="34">
        <f t="shared" si="2"/>
        <v>19.262264479677427</v>
      </c>
      <c r="H7" s="105">
        <v>2400</v>
      </c>
      <c r="I7" s="102">
        <v>13966</v>
      </c>
      <c r="J7" s="114">
        <f t="shared" si="3"/>
        <v>17.661713563073032</v>
      </c>
      <c r="K7" s="116">
        <f t="shared" si="4"/>
        <v>99.579027937236901</v>
      </c>
      <c r="L7" s="117">
        <f t="shared" si="5"/>
        <v>97.338157384675029</v>
      </c>
      <c r="M7" s="35">
        <f t="shared" si="6"/>
        <v>108.41666666666667</v>
      </c>
      <c r="N7" s="36">
        <f t="shared" si="7"/>
        <v>107.87627094372046</v>
      </c>
      <c r="O7" s="115">
        <f t="shared" ref="O7:O38" si="9">IF(OR(E7&lt;&gt;0)*(H7&lt;&gt;0),E7/H7*100," ")</f>
        <v>108.87500000000001</v>
      </c>
      <c r="P7" s="117">
        <f t="shared" ref="P7:P70" si="10">IF(OR(F7&lt;&gt;0)*(I7&lt;&gt;0),F7/I7*100," ")</f>
        <v>110.82629242445941</v>
      </c>
      <c r="Q7" t="str">
        <f t="shared" si="0"/>
        <v>Slovenija</v>
      </c>
      <c r="R7" s="95">
        <f t="shared" si="8"/>
        <v>7.6835059917812938</v>
      </c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5">
      <c r="A8" s="198" t="s">
        <v>33</v>
      </c>
      <c r="B8" s="105">
        <v>1508</v>
      </c>
      <c r="C8" s="102">
        <v>6245</v>
      </c>
      <c r="D8" s="34">
        <f t="shared" si="1"/>
        <v>7.6835059917812938</v>
      </c>
      <c r="E8" s="105">
        <v>1049</v>
      </c>
      <c r="F8" s="102">
        <v>4828</v>
      </c>
      <c r="G8" s="34">
        <f t="shared" si="2"/>
        <v>6.0084127734773629</v>
      </c>
      <c r="H8" s="105">
        <v>1201</v>
      </c>
      <c r="I8" s="102">
        <v>5171</v>
      </c>
      <c r="J8" s="114">
        <f t="shared" si="3"/>
        <v>6.5393613657919696</v>
      </c>
      <c r="K8" s="116">
        <f t="shared" si="4"/>
        <v>143.75595805529076</v>
      </c>
      <c r="L8" s="117">
        <f t="shared" si="5"/>
        <v>129.34962717481361</v>
      </c>
      <c r="M8" s="35">
        <f t="shared" si="6"/>
        <v>125.56203164029975</v>
      </c>
      <c r="N8" s="36">
        <f t="shared" si="7"/>
        <v>120.76967704505898</v>
      </c>
      <c r="O8" s="115">
        <f t="shared" si="9"/>
        <v>87.343880099916731</v>
      </c>
      <c r="P8" s="117">
        <f t="shared" si="10"/>
        <v>93.366853606652484</v>
      </c>
      <c r="Q8" t="str">
        <f t="shared" si="0"/>
        <v>Mađarska</v>
      </c>
      <c r="R8" s="95">
        <f t="shared" si="8"/>
        <v>5.8921233298063438</v>
      </c>
      <c r="W8" s="96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spans="1:44" x14ac:dyDescent="0.25">
      <c r="A9" s="198" t="s">
        <v>37</v>
      </c>
      <c r="B9" s="105">
        <v>909</v>
      </c>
      <c r="C9" s="102">
        <v>4789</v>
      </c>
      <c r="D9" s="34">
        <f t="shared" si="1"/>
        <v>5.8921233298063438</v>
      </c>
      <c r="E9" s="105">
        <v>831</v>
      </c>
      <c r="F9" s="102">
        <v>4404</v>
      </c>
      <c r="G9" s="34">
        <f t="shared" si="2"/>
        <v>5.4807476914652664</v>
      </c>
      <c r="H9" s="105">
        <v>870</v>
      </c>
      <c r="I9" s="102">
        <v>4158</v>
      </c>
      <c r="J9" s="114">
        <f t="shared" si="3"/>
        <v>5.2582990831489091</v>
      </c>
      <c r="K9" s="116">
        <f t="shared" si="4"/>
        <v>109.38628158844766</v>
      </c>
      <c r="L9" s="117">
        <f t="shared" si="5"/>
        <v>108.74205267938237</v>
      </c>
      <c r="M9" s="35">
        <f t="shared" si="6"/>
        <v>104.48275862068965</v>
      </c>
      <c r="N9" s="36">
        <f t="shared" si="7"/>
        <v>115.17556517556517</v>
      </c>
      <c r="O9" s="115">
        <f t="shared" si="9"/>
        <v>95.517241379310349</v>
      </c>
      <c r="P9" s="117">
        <f t="shared" si="10"/>
        <v>105.91630591630592</v>
      </c>
      <c r="Q9" t="str">
        <f t="shared" si="0"/>
        <v>Hrvatska</v>
      </c>
      <c r="R9" s="95">
        <f t="shared" si="8"/>
        <v>4.5854966903713184</v>
      </c>
      <c r="W9" s="96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 x14ac:dyDescent="0.25">
      <c r="A10" s="198" t="s">
        <v>34</v>
      </c>
      <c r="B10" s="105">
        <v>1001</v>
      </c>
      <c r="C10" s="102">
        <v>3727</v>
      </c>
      <c r="D10" s="34">
        <f t="shared" si="1"/>
        <v>4.5854966903713184</v>
      </c>
      <c r="E10" s="105">
        <v>1043</v>
      </c>
      <c r="F10" s="102">
        <v>4719</v>
      </c>
      <c r="G10" s="34">
        <f t="shared" si="2"/>
        <v>5.8727630236204797</v>
      </c>
      <c r="H10" s="105">
        <v>905</v>
      </c>
      <c r="I10" s="102">
        <v>3367</v>
      </c>
      <c r="J10" s="114">
        <f t="shared" si="3"/>
        <v>4.2579829276003798</v>
      </c>
      <c r="K10" s="116">
        <f t="shared" si="4"/>
        <v>95.973154362416096</v>
      </c>
      <c r="L10" s="117">
        <f t="shared" si="5"/>
        <v>78.978597160415347</v>
      </c>
      <c r="M10" s="35">
        <f t="shared" si="6"/>
        <v>110.60773480662985</v>
      </c>
      <c r="N10" s="36">
        <f t="shared" si="7"/>
        <v>110.69201069201068</v>
      </c>
      <c r="O10" s="115">
        <f t="shared" si="9"/>
        <v>115.24861878453039</v>
      </c>
      <c r="P10" s="117">
        <f t="shared" si="10"/>
        <v>140.15444015444015</v>
      </c>
      <c r="Q10" t="str">
        <f t="shared" si="0"/>
        <v>Poljska</v>
      </c>
      <c r="R10" s="95">
        <f t="shared" si="8"/>
        <v>4.5030635596348336</v>
      </c>
      <c r="W10" s="96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1:44" x14ac:dyDescent="0.25">
      <c r="A11" s="199" t="s">
        <v>35</v>
      </c>
      <c r="B11" s="110">
        <v>539</v>
      </c>
      <c r="C11" s="109">
        <v>3660</v>
      </c>
      <c r="D11" s="111">
        <f t="shared" si="1"/>
        <v>4.5030635596348336</v>
      </c>
      <c r="E11" s="110">
        <v>469</v>
      </c>
      <c r="F11" s="109">
        <v>3272</v>
      </c>
      <c r="G11" s="111">
        <f t="shared" si="2"/>
        <v>4.0719814819424052</v>
      </c>
      <c r="H11" s="110">
        <v>385</v>
      </c>
      <c r="I11" s="103">
        <v>2972</v>
      </c>
      <c r="J11" s="207">
        <f t="shared" si="3"/>
        <v>3.7584571609231738</v>
      </c>
      <c r="K11" s="153">
        <f t="shared" si="4"/>
        <v>114.92537313432835</v>
      </c>
      <c r="L11" s="154">
        <f t="shared" si="5"/>
        <v>111.85819070904645</v>
      </c>
      <c r="M11" s="155">
        <f t="shared" si="6"/>
        <v>140</v>
      </c>
      <c r="N11" s="172">
        <f t="shared" si="7"/>
        <v>123.14939434724093</v>
      </c>
      <c r="O11" s="173">
        <f t="shared" si="9"/>
        <v>121.81818181818183</v>
      </c>
      <c r="P11" s="154">
        <f t="shared" si="10"/>
        <v>110.09421265141319</v>
      </c>
      <c r="Q11" t="str">
        <f t="shared" si="0"/>
        <v>Češka</v>
      </c>
      <c r="R11" s="95">
        <f t="shared" si="8"/>
        <v>4.2619158935997445</v>
      </c>
      <c r="W11" s="96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</row>
    <row r="12" spans="1:44" x14ac:dyDescent="0.25">
      <c r="A12" s="199" t="s">
        <v>43</v>
      </c>
      <c r="B12" s="110">
        <v>503</v>
      </c>
      <c r="C12" s="109">
        <v>3464</v>
      </c>
      <c r="D12" s="111">
        <f t="shared" si="1"/>
        <v>4.2619158935997445</v>
      </c>
      <c r="E12" s="110">
        <v>348</v>
      </c>
      <c r="F12" s="109">
        <v>2728</v>
      </c>
      <c r="G12" s="111">
        <f t="shared" si="2"/>
        <v>3.3949772257759414</v>
      </c>
      <c r="H12" s="110">
        <v>520</v>
      </c>
      <c r="I12" s="103">
        <v>3260</v>
      </c>
      <c r="J12" s="207">
        <f t="shared" si="3"/>
        <v>4.1226683528295922</v>
      </c>
      <c r="K12" s="153">
        <f t="shared" si="4"/>
        <v>144.54022988505747</v>
      </c>
      <c r="L12" s="154">
        <f t="shared" si="5"/>
        <v>126.97947214076247</v>
      </c>
      <c r="M12" s="155">
        <f t="shared" si="6"/>
        <v>96.730769230769226</v>
      </c>
      <c r="N12" s="172">
        <f t="shared" si="7"/>
        <v>106.25766871165645</v>
      </c>
      <c r="O12" s="173">
        <f t="shared" si="9"/>
        <v>66.92307692307692</v>
      </c>
      <c r="P12" s="154">
        <f t="shared" si="10"/>
        <v>83.680981595092035</v>
      </c>
      <c r="Q12" t="str">
        <f t="shared" si="0"/>
        <v>Italija</v>
      </c>
      <c r="R12" s="95">
        <f t="shared" si="8"/>
        <v>2.9429858018159898</v>
      </c>
      <c r="W12" s="96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</row>
    <row r="13" spans="1:44" x14ac:dyDescent="0.25">
      <c r="A13" s="199" t="s">
        <v>36</v>
      </c>
      <c r="B13" s="110">
        <v>488</v>
      </c>
      <c r="C13" s="109">
        <v>2392</v>
      </c>
      <c r="D13" s="111">
        <f t="shared" si="1"/>
        <v>2.9429858018159898</v>
      </c>
      <c r="E13" s="110">
        <v>513</v>
      </c>
      <c r="F13" s="109">
        <v>3091</v>
      </c>
      <c r="G13" s="111">
        <f t="shared" si="2"/>
        <v>3.8467282275929016</v>
      </c>
      <c r="H13" s="110">
        <v>546</v>
      </c>
      <c r="I13" s="103">
        <v>2824</v>
      </c>
      <c r="J13" s="207">
        <f t="shared" si="3"/>
        <v>3.5712930761934873</v>
      </c>
      <c r="K13" s="153">
        <f t="shared" si="4"/>
        <v>95.126705653021432</v>
      </c>
      <c r="L13" s="154">
        <f t="shared" si="5"/>
        <v>77.385959236493036</v>
      </c>
      <c r="M13" s="155">
        <f t="shared" si="6"/>
        <v>89.377289377289387</v>
      </c>
      <c r="N13" s="172">
        <f t="shared" si="7"/>
        <v>84.702549575070819</v>
      </c>
      <c r="O13" s="173">
        <f t="shared" si="9"/>
        <v>93.956043956043956</v>
      </c>
      <c r="P13" s="154">
        <f t="shared" si="10"/>
        <v>109.45467422096317</v>
      </c>
      <c r="Q13" t="str">
        <f t="shared" si="0"/>
        <v>Slovačka</v>
      </c>
      <c r="R13" s="95">
        <f t="shared" si="8"/>
        <v>2.9183788971185316</v>
      </c>
      <c r="W13" s="96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</row>
    <row r="14" spans="1:44" x14ac:dyDescent="0.25">
      <c r="A14" s="199" t="s">
        <v>38</v>
      </c>
      <c r="B14" s="110">
        <v>343</v>
      </c>
      <c r="C14" s="109">
        <v>2372</v>
      </c>
      <c r="D14" s="111">
        <f t="shared" si="1"/>
        <v>2.9183788971185316</v>
      </c>
      <c r="E14" s="110">
        <v>332</v>
      </c>
      <c r="F14" s="109">
        <v>2443</v>
      </c>
      <c r="G14" s="111">
        <f t="shared" si="2"/>
        <v>3.0402966871593202</v>
      </c>
      <c r="H14" s="110">
        <v>323</v>
      </c>
      <c r="I14" s="103">
        <v>2541</v>
      </c>
      <c r="J14" s="207">
        <f t="shared" si="3"/>
        <v>3.2134049952576667</v>
      </c>
      <c r="K14" s="153">
        <f t="shared" si="4"/>
        <v>103.31325301204819</v>
      </c>
      <c r="L14" s="154">
        <f t="shared" si="5"/>
        <v>97.09373720835039</v>
      </c>
      <c r="M14" s="155">
        <f t="shared" si="6"/>
        <v>106.19195046439629</v>
      </c>
      <c r="N14" s="172">
        <f t="shared" si="7"/>
        <v>93.349075167256984</v>
      </c>
      <c r="O14" s="173">
        <f t="shared" si="9"/>
        <v>102.78637770897834</v>
      </c>
      <c r="P14" s="154">
        <f t="shared" si="10"/>
        <v>96.143250688705237</v>
      </c>
      <c r="Q14" t="str">
        <f t="shared" si="0"/>
        <v>Ukrajina</v>
      </c>
      <c r="R14" s="95">
        <f t="shared" si="8"/>
        <v>2.0977386254583035</v>
      </c>
      <c r="W14" s="96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</row>
    <row r="15" spans="1:44" ht="15.75" thickBot="1" x14ac:dyDescent="0.3">
      <c r="A15" s="199" t="s">
        <v>40</v>
      </c>
      <c r="B15" s="110">
        <v>231</v>
      </c>
      <c r="C15" s="109">
        <v>1705</v>
      </c>
      <c r="D15" s="111">
        <f t="shared" si="1"/>
        <v>2.0977386254583035</v>
      </c>
      <c r="E15" s="110">
        <v>182</v>
      </c>
      <c r="F15" s="109">
        <v>1409</v>
      </c>
      <c r="G15" s="111">
        <f t="shared" si="2"/>
        <v>1.7534908031958583</v>
      </c>
      <c r="H15" s="110">
        <v>183</v>
      </c>
      <c r="I15" s="103">
        <v>1204</v>
      </c>
      <c r="J15" s="207">
        <f t="shared" si="3"/>
        <v>1.5226051217198862</v>
      </c>
      <c r="K15" s="153">
        <f t="shared" si="4"/>
        <v>126.92307692307692</v>
      </c>
      <c r="L15" s="154">
        <f t="shared" si="5"/>
        <v>121.00780695528744</v>
      </c>
      <c r="M15" s="155">
        <f t="shared" si="6"/>
        <v>126.22950819672131</v>
      </c>
      <c r="N15" s="172">
        <f t="shared" si="7"/>
        <v>141.61129568106313</v>
      </c>
      <c r="O15" s="173">
        <f t="shared" si="9"/>
        <v>99.453551912568301</v>
      </c>
      <c r="P15" s="154">
        <f t="shared" si="10"/>
        <v>117.02657807308969</v>
      </c>
      <c r="Q15" s="97"/>
      <c r="R15" s="99"/>
      <c r="S15" s="97"/>
      <c r="T15" s="97"/>
      <c r="U15" s="97"/>
      <c r="V15" s="97"/>
      <c r="W15" s="98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 x14ac:dyDescent="0.25">
      <c r="A16" s="200" t="s">
        <v>41</v>
      </c>
      <c r="B16" s="75">
        <v>284</v>
      </c>
      <c r="C16" s="5">
        <v>1484</v>
      </c>
      <c r="D16" s="89">
        <f t="shared" si="1"/>
        <v>1.8258323285513915</v>
      </c>
      <c r="E16" s="75">
        <v>227</v>
      </c>
      <c r="F16" s="5">
        <v>1039</v>
      </c>
      <c r="G16" s="89">
        <f t="shared" si="2"/>
        <v>1.2930283495532271</v>
      </c>
      <c r="H16" s="75">
        <v>408</v>
      </c>
      <c r="I16" s="5">
        <v>1938</v>
      </c>
      <c r="J16" s="208">
        <f t="shared" si="3"/>
        <v>2.4508378122036043</v>
      </c>
      <c r="K16" s="152">
        <f t="shared" si="4"/>
        <v>125.1101321585903</v>
      </c>
      <c r="L16" s="156">
        <f t="shared" si="5"/>
        <v>142.82964388835418</v>
      </c>
      <c r="M16" s="90">
        <f t="shared" si="6"/>
        <v>69.607843137254903</v>
      </c>
      <c r="N16" s="91">
        <f t="shared" si="7"/>
        <v>76.573787409700728</v>
      </c>
      <c r="O16" s="157">
        <f t="shared" si="9"/>
        <v>55.637254901960787</v>
      </c>
      <c r="P16" s="156">
        <f t="shared" si="10"/>
        <v>53.611971104231174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</row>
    <row r="17" spans="1:44" x14ac:dyDescent="0.25">
      <c r="A17" s="200" t="s">
        <v>45</v>
      </c>
      <c r="B17" s="75">
        <v>187</v>
      </c>
      <c r="C17" s="5">
        <v>954</v>
      </c>
      <c r="D17" s="89">
        <f t="shared" si="1"/>
        <v>1.1737493540687518</v>
      </c>
      <c r="E17" s="75">
        <v>155</v>
      </c>
      <c r="F17" s="5">
        <v>838</v>
      </c>
      <c r="G17" s="89">
        <f t="shared" si="2"/>
        <v>1.0428852328446623</v>
      </c>
      <c r="H17" s="75">
        <v>246</v>
      </c>
      <c r="I17" s="5">
        <v>1079</v>
      </c>
      <c r="J17" s="208">
        <f t="shared" si="3"/>
        <v>1.364527347454948</v>
      </c>
      <c r="K17" s="152">
        <f t="shared" si="4"/>
        <v>120.64516129032259</v>
      </c>
      <c r="L17" s="156">
        <f t="shared" si="5"/>
        <v>113.84248210023867</v>
      </c>
      <c r="M17" s="90">
        <f t="shared" si="6"/>
        <v>76.016260162601625</v>
      </c>
      <c r="N17" s="91">
        <f t="shared" si="7"/>
        <v>88.415199258572756</v>
      </c>
      <c r="O17" s="157">
        <f t="shared" si="9"/>
        <v>63.00813008130082</v>
      </c>
      <c r="P17" s="156">
        <f t="shared" si="10"/>
        <v>77.664504170528275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</row>
    <row r="18" spans="1:44" x14ac:dyDescent="0.25">
      <c r="A18" s="200" t="s">
        <v>39</v>
      </c>
      <c r="B18" s="75">
        <v>110</v>
      </c>
      <c r="C18" s="5">
        <v>773</v>
      </c>
      <c r="D18" s="89">
        <f t="shared" si="1"/>
        <v>0.95105686655675581</v>
      </c>
      <c r="E18" s="75">
        <v>108</v>
      </c>
      <c r="F18" s="5">
        <v>823</v>
      </c>
      <c r="G18" s="89">
        <f t="shared" si="2"/>
        <v>1.0242178360753666</v>
      </c>
      <c r="H18" s="75">
        <v>65</v>
      </c>
      <c r="I18" s="5">
        <v>591</v>
      </c>
      <c r="J18" s="208">
        <f t="shared" si="3"/>
        <v>0.74739171672462856</v>
      </c>
      <c r="K18" s="152">
        <f t="shared" si="4"/>
        <v>101.85185185185186</v>
      </c>
      <c r="L18" s="156">
        <f t="shared" si="5"/>
        <v>93.924665856622113</v>
      </c>
      <c r="M18" s="90">
        <f t="shared" si="6"/>
        <v>169.23076923076923</v>
      </c>
      <c r="N18" s="91">
        <f t="shared" si="7"/>
        <v>130.79526226734347</v>
      </c>
      <c r="O18" s="157">
        <f t="shared" si="9"/>
        <v>166.15384615384616</v>
      </c>
      <c r="P18" s="156">
        <f t="shared" si="10"/>
        <v>139.2554991539763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</row>
    <row r="19" spans="1:44" x14ac:dyDescent="0.25">
      <c r="A19" s="200" t="s">
        <v>48</v>
      </c>
      <c r="B19" s="203">
        <v>128</v>
      </c>
      <c r="C19" s="104">
        <v>670</v>
      </c>
      <c r="D19" s="89">
        <f t="shared" si="1"/>
        <v>0.82433130736484661</v>
      </c>
      <c r="E19" s="75">
        <v>102</v>
      </c>
      <c r="F19" s="5">
        <v>581</v>
      </c>
      <c r="G19" s="89">
        <f t="shared" si="2"/>
        <v>0.72305050153072647</v>
      </c>
      <c r="H19" s="75">
        <v>109</v>
      </c>
      <c r="I19" s="5">
        <v>545</v>
      </c>
      <c r="J19" s="208">
        <f t="shared" si="3"/>
        <v>0.68921909579513119</v>
      </c>
      <c r="K19" s="152">
        <f t="shared" si="4"/>
        <v>125.49019607843137</v>
      </c>
      <c r="L19" s="156">
        <f t="shared" si="5"/>
        <v>115.3184165232358</v>
      </c>
      <c r="M19" s="90">
        <f t="shared" si="6"/>
        <v>117.43119266055047</v>
      </c>
      <c r="N19" s="91">
        <f t="shared" si="7"/>
        <v>122.93577981651376</v>
      </c>
      <c r="O19" s="157">
        <f t="shared" si="9"/>
        <v>93.577981651376149</v>
      </c>
      <c r="P19" s="156">
        <f t="shared" si="10"/>
        <v>106.60550458715596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x14ac:dyDescent="0.25">
      <c r="A20" s="200" t="s">
        <v>50</v>
      </c>
      <c r="B20" s="203">
        <v>73</v>
      </c>
      <c r="C20" s="104">
        <v>571</v>
      </c>
      <c r="D20" s="89">
        <f t="shared" si="1"/>
        <v>0.70252712911242887</v>
      </c>
      <c r="E20" s="75">
        <v>99</v>
      </c>
      <c r="F20" s="5">
        <v>581</v>
      </c>
      <c r="G20" s="89">
        <f t="shared" si="2"/>
        <v>0.72305050153072647</v>
      </c>
      <c r="H20" s="75">
        <v>146</v>
      </c>
      <c r="I20" s="5">
        <v>704</v>
      </c>
      <c r="J20" s="208">
        <f t="shared" si="3"/>
        <v>0.89029402466013274</v>
      </c>
      <c r="K20" s="152">
        <f t="shared" si="4"/>
        <v>73.73737373737373</v>
      </c>
      <c r="L20" s="156">
        <f t="shared" si="5"/>
        <v>98.278829604130806</v>
      </c>
      <c r="M20" s="90">
        <f t="shared" si="6"/>
        <v>50</v>
      </c>
      <c r="N20" s="91">
        <f t="shared" si="7"/>
        <v>81.107954545454547</v>
      </c>
      <c r="O20" s="157">
        <f t="shared" si="9"/>
        <v>67.808219178082197</v>
      </c>
      <c r="P20" s="156">
        <f t="shared" si="10"/>
        <v>82.528409090909093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ht="17.25" customHeight="1" x14ac:dyDescent="0.25">
      <c r="A21" s="200" t="s">
        <v>52</v>
      </c>
      <c r="B21" s="75">
        <v>105</v>
      </c>
      <c r="C21" s="5">
        <v>491</v>
      </c>
      <c r="D21" s="89">
        <f t="shared" si="1"/>
        <v>0.60409951032259657</v>
      </c>
      <c r="E21" s="75">
        <v>126</v>
      </c>
      <c r="F21" s="5">
        <v>612</v>
      </c>
      <c r="G21" s="89">
        <f t="shared" si="2"/>
        <v>0.76162978818727134</v>
      </c>
      <c r="H21" s="75">
        <v>123</v>
      </c>
      <c r="I21" s="5">
        <v>600</v>
      </c>
      <c r="J21" s="208">
        <f t="shared" si="3"/>
        <v>0.7587733164717041</v>
      </c>
      <c r="K21" s="152">
        <f t="shared" si="4"/>
        <v>83.333333333333343</v>
      </c>
      <c r="L21" s="156">
        <f t="shared" si="5"/>
        <v>80.22875816993465</v>
      </c>
      <c r="M21" s="90">
        <f t="shared" si="6"/>
        <v>85.365853658536579</v>
      </c>
      <c r="N21" s="91">
        <f t="shared" si="7"/>
        <v>81.833333333333343</v>
      </c>
      <c r="O21" s="157">
        <f t="shared" si="9"/>
        <v>102.4390243902439</v>
      </c>
      <c r="P21" s="156">
        <f t="shared" si="10"/>
        <v>102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x14ac:dyDescent="0.25">
      <c r="A22" s="200" t="s">
        <v>49</v>
      </c>
      <c r="B22" s="203">
        <v>96</v>
      </c>
      <c r="C22" s="104">
        <v>396</v>
      </c>
      <c r="D22" s="89">
        <f t="shared" si="1"/>
        <v>0.48721671300967051</v>
      </c>
      <c r="E22" s="75">
        <v>83</v>
      </c>
      <c r="F22" s="5">
        <v>349</v>
      </c>
      <c r="G22" s="89">
        <f t="shared" si="2"/>
        <v>0.43432809816561718</v>
      </c>
      <c r="H22" s="75">
        <v>73</v>
      </c>
      <c r="I22" s="5">
        <v>294</v>
      </c>
      <c r="J22" s="208">
        <f t="shared" si="3"/>
        <v>0.37179892507113499</v>
      </c>
      <c r="K22" s="152">
        <f t="shared" si="4"/>
        <v>115.66265060240963</v>
      </c>
      <c r="L22" s="156">
        <f t="shared" si="5"/>
        <v>113.46704871060172</v>
      </c>
      <c r="M22" s="90">
        <f t="shared" si="6"/>
        <v>131.50684931506848</v>
      </c>
      <c r="N22" s="91">
        <f t="shared" si="7"/>
        <v>134.69387755102039</v>
      </c>
      <c r="O22" s="157">
        <f t="shared" si="9"/>
        <v>113.69863013698631</v>
      </c>
      <c r="P22" s="156">
        <f t="shared" si="10"/>
        <v>118.70748299319729</v>
      </c>
      <c r="Q22" s="100"/>
      <c r="R22" s="158"/>
      <c r="S22" s="158"/>
      <c r="T22" s="158"/>
      <c r="U22" s="158"/>
      <c r="V22" s="158"/>
      <c r="W22" s="158"/>
      <c r="X22" s="158"/>
      <c r="Y22" s="158"/>
      <c r="Z22" s="158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x14ac:dyDescent="0.25">
      <c r="A23" s="200" t="s">
        <v>105</v>
      </c>
      <c r="B23" s="203">
        <v>66</v>
      </c>
      <c r="C23" s="104">
        <v>375</v>
      </c>
      <c r="D23" s="89">
        <f t="shared" si="1"/>
        <v>0.46137946307733951</v>
      </c>
      <c r="E23" s="75">
        <v>89</v>
      </c>
      <c r="F23" s="5">
        <v>420</v>
      </c>
      <c r="G23" s="89">
        <f t="shared" si="2"/>
        <v>0.52268710954028419</v>
      </c>
      <c r="H23" s="75">
        <v>82</v>
      </c>
      <c r="I23" s="5">
        <v>355</v>
      </c>
      <c r="J23" s="208">
        <f t="shared" si="3"/>
        <v>0.4489408789124249</v>
      </c>
      <c r="K23" s="152">
        <f t="shared" si="4"/>
        <v>74.157303370786522</v>
      </c>
      <c r="L23" s="156">
        <f t="shared" si="5"/>
        <v>89.285714285714292</v>
      </c>
      <c r="M23" s="90">
        <f t="shared" si="6"/>
        <v>80.487804878048792</v>
      </c>
      <c r="N23" s="91">
        <f t="shared" si="7"/>
        <v>105.63380281690141</v>
      </c>
      <c r="O23" s="157">
        <f t="shared" si="9"/>
        <v>108.53658536585367</v>
      </c>
      <c r="P23" s="156">
        <f t="shared" si="10"/>
        <v>118.30985915492957</v>
      </c>
      <c r="Q23" s="100"/>
      <c r="R23" s="159"/>
      <c r="S23" s="160"/>
      <c r="T23" s="160"/>
      <c r="U23" s="161"/>
      <c r="V23" s="160"/>
      <c r="W23" s="160"/>
      <c r="X23" s="161"/>
      <c r="Y23" s="162"/>
      <c r="Z23" s="162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x14ac:dyDescent="0.25">
      <c r="A24" s="200" t="s">
        <v>59</v>
      </c>
      <c r="B24" s="203">
        <v>36</v>
      </c>
      <c r="C24" s="104">
        <v>268</v>
      </c>
      <c r="D24" s="89">
        <f t="shared" si="1"/>
        <v>0.32973252294593863</v>
      </c>
      <c r="E24" s="75">
        <v>52</v>
      </c>
      <c r="F24" s="5">
        <v>342</v>
      </c>
      <c r="G24" s="89">
        <f t="shared" si="2"/>
        <v>0.42561664633994573</v>
      </c>
      <c r="H24" s="75">
        <v>117</v>
      </c>
      <c r="I24" s="5">
        <v>777</v>
      </c>
      <c r="J24" s="208">
        <f t="shared" si="3"/>
        <v>0.98261144483085672</v>
      </c>
      <c r="K24" s="152">
        <f t="shared" si="4"/>
        <v>69.230769230769226</v>
      </c>
      <c r="L24" s="156">
        <f t="shared" si="5"/>
        <v>78.362573099415201</v>
      </c>
      <c r="M24" s="90">
        <f t="shared" si="6"/>
        <v>30.76923076923077</v>
      </c>
      <c r="N24" s="91">
        <f t="shared" si="7"/>
        <v>34.491634491634493</v>
      </c>
      <c r="O24" s="157">
        <f t="shared" si="9"/>
        <v>44.444444444444443</v>
      </c>
      <c r="P24" s="156">
        <f t="shared" si="10"/>
        <v>44.015444015444018</v>
      </c>
      <c r="Q24" s="100"/>
      <c r="R24" s="159"/>
      <c r="S24" s="160"/>
      <c r="T24" s="160"/>
      <c r="U24" s="161"/>
      <c r="V24" s="160"/>
      <c r="W24" s="160"/>
      <c r="X24" s="161"/>
      <c r="Y24" s="162"/>
      <c r="Z24" s="162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x14ac:dyDescent="0.25">
      <c r="A25" s="200" t="s">
        <v>42</v>
      </c>
      <c r="B25" s="203">
        <v>73</v>
      </c>
      <c r="C25" s="104">
        <v>265</v>
      </c>
      <c r="D25" s="89">
        <f t="shared" si="1"/>
        <v>0.32604148724131993</v>
      </c>
      <c r="E25" s="75">
        <v>75</v>
      </c>
      <c r="F25" s="5">
        <v>309</v>
      </c>
      <c r="G25" s="89">
        <f t="shared" si="2"/>
        <v>0.38454837344749487</v>
      </c>
      <c r="H25" s="75">
        <v>87</v>
      </c>
      <c r="I25" s="5">
        <v>375</v>
      </c>
      <c r="J25" s="208">
        <f t="shared" si="3"/>
        <v>0.47423332279481506</v>
      </c>
      <c r="K25" s="152">
        <f t="shared" si="4"/>
        <v>97.333333333333343</v>
      </c>
      <c r="L25" s="156">
        <f t="shared" si="5"/>
        <v>85.760517799352755</v>
      </c>
      <c r="M25" s="90">
        <f t="shared" si="6"/>
        <v>83.908045977011497</v>
      </c>
      <c r="N25" s="91">
        <f t="shared" si="7"/>
        <v>70.666666666666671</v>
      </c>
      <c r="O25" s="157">
        <f t="shared" si="9"/>
        <v>86.206896551724128</v>
      </c>
      <c r="P25" s="156">
        <f t="shared" si="10"/>
        <v>82.399999999999991</v>
      </c>
      <c r="Q25" s="100"/>
      <c r="R25" s="159"/>
      <c r="S25" s="160"/>
      <c r="T25" s="160"/>
      <c r="U25" s="161"/>
      <c r="V25" s="160"/>
      <c r="W25" s="160"/>
      <c r="X25" s="161"/>
      <c r="Y25" s="162"/>
      <c r="Z25" s="162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x14ac:dyDescent="0.25">
      <c r="A26" s="200" t="s">
        <v>85</v>
      </c>
      <c r="B26" s="203">
        <v>49</v>
      </c>
      <c r="C26" s="104">
        <v>245</v>
      </c>
      <c r="D26" s="89">
        <f t="shared" si="1"/>
        <v>0.3014345825438618</v>
      </c>
      <c r="E26" s="75">
        <v>0</v>
      </c>
      <c r="F26" s="5">
        <v>0</v>
      </c>
      <c r="G26" s="89">
        <f t="shared" si="2"/>
        <v>0</v>
      </c>
      <c r="H26" s="75">
        <v>4</v>
      </c>
      <c r="I26" s="5">
        <v>8</v>
      </c>
      <c r="J26" s="208">
        <f t="shared" si="3"/>
        <v>1.0116977552956053E-2</v>
      </c>
      <c r="K26" s="152" t="str">
        <f t="shared" si="4"/>
        <v xml:space="preserve"> </v>
      </c>
      <c r="L26" s="156" t="str">
        <f t="shared" si="5"/>
        <v xml:space="preserve"> </v>
      </c>
      <c r="M26" s="90">
        <f t="shared" si="6"/>
        <v>1225</v>
      </c>
      <c r="N26" s="91">
        <f t="shared" si="7"/>
        <v>3062.5</v>
      </c>
      <c r="O26" s="157" t="str">
        <f t="shared" si="9"/>
        <v xml:space="preserve"> </v>
      </c>
      <c r="P26" s="156" t="str">
        <f t="shared" si="10"/>
        <v xml:space="preserve"> </v>
      </c>
      <c r="Q26" s="100"/>
      <c r="R26" s="159"/>
      <c r="S26" s="160"/>
      <c r="T26" s="160"/>
      <c r="U26" s="161"/>
      <c r="V26" s="160"/>
      <c r="W26" s="160"/>
      <c r="X26" s="161"/>
      <c r="Y26" s="162"/>
      <c r="Z26" s="162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</row>
    <row r="27" spans="1:44" x14ac:dyDescent="0.25">
      <c r="A27" s="200" t="s">
        <v>73</v>
      </c>
      <c r="B27" s="203">
        <v>9</v>
      </c>
      <c r="C27" s="104">
        <v>223</v>
      </c>
      <c r="D27" s="89">
        <f t="shared" si="1"/>
        <v>0.27436698737665788</v>
      </c>
      <c r="E27" s="75">
        <v>13</v>
      </c>
      <c r="F27" s="5">
        <v>99</v>
      </c>
      <c r="G27" s="89">
        <f t="shared" si="2"/>
        <v>0.12320481867735271</v>
      </c>
      <c r="H27" s="75">
        <v>19</v>
      </c>
      <c r="I27" s="5">
        <v>55</v>
      </c>
      <c r="J27" s="208">
        <f t="shared" si="3"/>
        <v>6.9554220676572867E-2</v>
      </c>
      <c r="K27" s="152">
        <f t="shared" si="4"/>
        <v>69.230769230769226</v>
      </c>
      <c r="L27" s="156">
        <f t="shared" si="5"/>
        <v>225.25252525252526</v>
      </c>
      <c r="M27" s="90">
        <f t="shared" si="6"/>
        <v>47.368421052631575</v>
      </c>
      <c r="N27" s="91">
        <f t="shared" si="7"/>
        <v>405.4545454545455</v>
      </c>
      <c r="O27" s="157">
        <f t="shared" si="9"/>
        <v>68.421052631578945</v>
      </c>
      <c r="P27" s="156">
        <f t="shared" si="10"/>
        <v>180</v>
      </c>
      <c r="Q27" s="100"/>
      <c r="R27" s="159"/>
      <c r="S27" s="160"/>
      <c r="T27" s="160"/>
      <c r="U27" s="161"/>
      <c r="V27" s="160"/>
      <c r="W27" s="160"/>
      <c r="X27" s="161"/>
      <c r="Y27" s="162"/>
      <c r="Z27" s="16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x14ac:dyDescent="0.25">
      <c r="A28" s="200" t="s">
        <v>69</v>
      </c>
      <c r="B28" s="75">
        <v>23</v>
      </c>
      <c r="C28" s="5">
        <v>138</v>
      </c>
      <c r="D28" s="89">
        <f t="shared" si="1"/>
        <v>0.16978764241246094</v>
      </c>
      <c r="E28" s="75">
        <v>63</v>
      </c>
      <c r="F28" s="5">
        <v>340</v>
      </c>
      <c r="G28" s="89">
        <f t="shared" si="2"/>
        <v>0.42312766010403963</v>
      </c>
      <c r="H28" s="75">
        <v>40</v>
      </c>
      <c r="I28" s="5">
        <v>206</v>
      </c>
      <c r="J28" s="208">
        <f t="shared" si="3"/>
        <v>0.26051217198861837</v>
      </c>
      <c r="K28" s="152">
        <f t="shared" si="4"/>
        <v>36.507936507936506</v>
      </c>
      <c r="L28" s="156">
        <f t="shared" si="5"/>
        <v>40.588235294117645</v>
      </c>
      <c r="M28" s="90">
        <f t="shared" si="6"/>
        <v>57.499999999999993</v>
      </c>
      <c r="N28" s="91">
        <f t="shared" si="7"/>
        <v>66.990291262135926</v>
      </c>
      <c r="O28" s="157">
        <f t="shared" si="9"/>
        <v>157.5</v>
      </c>
      <c r="P28" s="156">
        <f t="shared" si="10"/>
        <v>165.04854368932038</v>
      </c>
      <c r="Q28" s="100"/>
      <c r="R28" s="159"/>
      <c r="S28" s="160"/>
      <c r="T28" s="160"/>
      <c r="U28" s="161"/>
      <c r="V28" s="160"/>
      <c r="W28" s="160"/>
      <c r="X28" s="161"/>
      <c r="Y28" s="162"/>
      <c r="Z28" s="162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x14ac:dyDescent="0.25">
      <c r="A29" s="200" t="s">
        <v>47</v>
      </c>
      <c r="B29" s="75">
        <v>27</v>
      </c>
      <c r="C29" s="5">
        <v>128</v>
      </c>
      <c r="D29" s="89">
        <f t="shared" si="1"/>
        <v>0.15748419006373188</v>
      </c>
      <c r="E29" s="75">
        <v>16</v>
      </c>
      <c r="F29" s="5">
        <v>58</v>
      </c>
      <c r="G29" s="89">
        <f t="shared" si="2"/>
        <v>7.2180600841277351E-2</v>
      </c>
      <c r="H29" s="75">
        <v>11</v>
      </c>
      <c r="I29" s="5">
        <v>21</v>
      </c>
      <c r="J29" s="208">
        <f t="shared" si="3"/>
        <v>2.6557066076509643E-2</v>
      </c>
      <c r="K29" s="152">
        <f t="shared" si="4"/>
        <v>168.75</v>
      </c>
      <c r="L29" s="156">
        <f t="shared" si="5"/>
        <v>220.68965517241378</v>
      </c>
      <c r="M29" s="90">
        <f t="shared" si="6"/>
        <v>245.45454545454547</v>
      </c>
      <c r="N29" s="91">
        <f t="shared" si="7"/>
        <v>609.52380952380952</v>
      </c>
      <c r="O29" s="157">
        <f t="shared" si="9"/>
        <v>145.45454545454547</v>
      </c>
      <c r="P29" s="156">
        <f t="shared" si="10"/>
        <v>276.1904761904762</v>
      </c>
      <c r="Q29" s="100"/>
      <c r="R29" s="159"/>
      <c r="S29" s="160"/>
      <c r="T29" s="160"/>
      <c r="U29" s="161"/>
      <c r="V29" s="160"/>
      <c r="W29" s="160"/>
      <c r="X29" s="161"/>
      <c r="Y29" s="162"/>
      <c r="Z29" s="162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x14ac:dyDescent="0.25">
      <c r="A30" s="200" t="s">
        <v>44</v>
      </c>
      <c r="B30" s="75">
        <v>15</v>
      </c>
      <c r="C30" s="5">
        <v>111</v>
      </c>
      <c r="D30" s="89">
        <f t="shared" si="1"/>
        <v>0.13656832107089248</v>
      </c>
      <c r="E30" s="75">
        <v>6</v>
      </c>
      <c r="F30" s="5">
        <v>90</v>
      </c>
      <c r="G30" s="89">
        <f t="shared" si="2"/>
        <v>0.1120043806157752</v>
      </c>
      <c r="H30" s="75">
        <v>16</v>
      </c>
      <c r="I30" s="5">
        <v>86</v>
      </c>
      <c r="J30" s="208">
        <f t="shared" si="3"/>
        <v>0.10875750869427758</v>
      </c>
      <c r="K30" s="152">
        <f t="shared" si="4"/>
        <v>250</v>
      </c>
      <c r="L30" s="156">
        <f t="shared" si="5"/>
        <v>123.33333333333334</v>
      </c>
      <c r="M30" s="90">
        <f t="shared" si="6"/>
        <v>93.75</v>
      </c>
      <c r="N30" s="91">
        <f t="shared" si="7"/>
        <v>129.06976744186048</v>
      </c>
      <c r="O30" s="157">
        <f t="shared" si="9"/>
        <v>37.5</v>
      </c>
      <c r="P30" s="156">
        <f t="shared" si="10"/>
        <v>104.65116279069768</v>
      </c>
      <c r="Q30" s="100"/>
      <c r="R30" s="159"/>
      <c r="S30" s="160"/>
      <c r="T30" s="160"/>
      <c r="U30" s="161"/>
      <c r="V30" s="160"/>
      <c r="W30" s="160"/>
      <c r="X30" s="161"/>
      <c r="Y30" s="162"/>
      <c r="Z30" s="162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x14ac:dyDescent="0.25">
      <c r="A31" s="200" t="s">
        <v>64</v>
      </c>
      <c r="B31" s="75">
        <v>21</v>
      </c>
      <c r="C31" s="5">
        <v>107</v>
      </c>
      <c r="D31" s="89">
        <f t="shared" si="1"/>
        <v>0.13164694013140088</v>
      </c>
      <c r="E31" s="75">
        <v>19</v>
      </c>
      <c r="F31" s="5">
        <v>119</v>
      </c>
      <c r="G31" s="89">
        <f t="shared" si="2"/>
        <v>0.14809468103641388</v>
      </c>
      <c r="H31" s="75">
        <v>27</v>
      </c>
      <c r="I31" s="5">
        <v>190</v>
      </c>
      <c r="J31" s="208">
        <f t="shared" si="3"/>
        <v>0.24027821688270631</v>
      </c>
      <c r="K31" s="152">
        <f t="shared" si="4"/>
        <v>110.5263157894737</v>
      </c>
      <c r="L31" s="156">
        <f t="shared" si="5"/>
        <v>89.915966386554629</v>
      </c>
      <c r="M31" s="90">
        <f t="shared" si="6"/>
        <v>77.777777777777786</v>
      </c>
      <c r="N31" s="91">
        <f t="shared" si="7"/>
        <v>56.315789473684205</v>
      </c>
      <c r="O31" s="157">
        <f t="shared" si="9"/>
        <v>70.370370370370367</v>
      </c>
      <c r="P31" s="156">
        <f t="shared" si="10"/>
        <v>62.631578947368418</v>
      </c>
      <c r="Q31" s="100"/>
      <c r="R31" s="159"/>
      <c r="S31" s="160"/>
      <c r="T31" s="160"/>
      <c r="U31" s="161"/>
      <c r="V31" s="160"/>
      <c r="W31" s="160"/>
      <c r="X31" s="161"/>
      <c r="Y31" s="162"/>
      <c r="Z31" s="162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x14ac:dyDescent="0.25">
      <c r="A32" s="200" t="s">
        <v>97</v>
      </c>
      <c r="B32" s="75">
        <v>4</v>
      </c>
      <c r="C32" s="5">
        <v>106</v>
      </c>
      <c r="D32" s="89">
        <f t="shared" si="1"/>
        <v>0.13041659489652799</v>
      </c>
      <c r="E32" s="75">
        <v>0</v>
      </c>
      <c r="F32" s="5">
        <v>1</v>
      </c>
      <c r="G32" s="89">
        <f t="shared" si="2"/>
        <v>1.2444931179530579E-3</v>
      </c>
      <c r="H32" s="75">
        <v>6</v>
      </c>
      <c r="I32" s="5">
        <v>40</v>
      </c>
      <c r="J32" s="208">
        <f t="shared" si="3"/>
        <v>5.0584887764780269E-2</v>
      </c>
      <c r="K32" s="152" t="str">
        <f t="shared" si="4"/>
        <v xml:space="preserve"> </v>
      </c>
      <c r="L32" s="156">
        <f t="shared" si="5"/>
        <v>10600</v>
      </c>
      <c r="M32" s="90">
        <f t="shared" si="6"/>
        <v>66.666666666666657</v>
      </c>
      <c r="N32" s="91">
        <f t="shared" si="7"/>
        <v>265</v>
      </c>
      <c r="O32" s="157" t="str">
        <f t="shared" si="9"/>
        <v xml:space="preserve"> </v>
      </c>
      <c r="P32" s="156">
        <f t="shared" si="10"/>
        <v>2.5</v>
      </c>
      <c r="Q32" s="100"/>
      <c r="R32" s="159"/>
      <c r="S32" s="160"/>
      <c r="T32" s="160"/>
      <c r="U32" s="161"/>
      <c r="V32" s="160"/>
      <c r="W32" s="160"/>
      <c r="X32" s="161"/>
      <c r="Y32" s="162"/>
      <c r="Z32" s="162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x14ac:dyDescent="0.25">
      <c r="A33" s="200" t="s">
        <v>62</v>
      </c>
      <c r="B33" s="75">
        <v>21</v>
      </c>
      <c r="C33" s="5">
        <v>88</v>
      </c>
      <c r="D33" s="89">
        <f t="shared" si="1"/>
        <v>0.10827038066881568</v>
      </c>
      <c r="E33" s="75">
        <v>25</v>
      </c>
      <c r="F33" s="5">
        <v>177</v>
      </c>
      <c r="G33" s="89">
        <f t="shared" si="2"/>
        <v>0.22027528187769121</v>
      </c>
      <c r="H33" s="75">
        <v>19</v>
      </c>
      <c r="I33" s="5">
        <v>83</v>
      </c>
      <c r="J33" s="208">
        <f t="shared" si="3"/>
        <v>0.10496364211191905</v>
      </c>
      <c r="K33" s="152">
        <f t="shared" si="4"/>
        <v>84</v>
      </c>
      <c r="L33" s="156">
        <f t="shared" si="5"/>
        <v>49.717514124293785</v>
      </c>
      <c r="M33" s="90">
        <f t="shared" si="6"/>
        <v>110.5263157894737</v>
      </c>
      <c r="N33" s="91">
        <f t="shared" si="7"/>
        <v>106.02409638554218</v>
      </c>
      <c r="O33" s="157">
        <f t="shared" si="9"/>
        <v>131.57894736842107</v>
      </c>
      <c r="P33" s="156">
        <f t="shared" si="10"/>
        <v>213.25301204819277</v>
      </c>
      <c r="Q33" s="100"/>
      <c r="R33" s="120"/>
      <c r="S33" s="163"/>
      <c r="T33" s="163"/>
      <c r="U33" s="164"/>
      <c r="V33" s="163"/>
      <c r="W33" s="163"/>
      <c r="X33" s="165"/>
      <c r="Y33" s="166"/>
      <c r="Z33" s="166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x14ac:dyDescent="0.25">
      <c r="A34" s="200" t="s">
        <v>78</v>
      </c>
      <c r="B34" s="75">
        <v>11</v>
      </c>
      <c r="C34" s="5">
        <v>71</v>
      </c>
      <c r="D34" s="89">
        <f t="shared" si="1"/>
        <v>8.7354511675976271E-2</v>
      </c>
      <c r="E34" s="75">
        <v>7</v>
      </c>
      <c r="F34" s="5">
        <v>156</v>
      </c>
      <c r="G34" s="89">
        <f t="shared" si="2"/>
        <v>0.19414092640067701</v>
      </c>
      <c r="H34" s="75">
        <v>14</v>
      </c>
      <c r="I34" s="5">
        <v>107</v>
      </c>
      <c r="J34" s="208">
        <f t="shared" si="3"/>
        <v>0.13531457477078723</v>
      </c>
      <c r="K34" s="152">
        <f t="shared" si="4"/>
        <v>157.14285714285714</v>
      </c>
      <c r="L34" s="156">
        <f t="shared" si="5"/>
        <v>45.512820512820511</v>
      </c>
      <c r="M34" s="90">
        <f t="shared" si="6"/>
        <v>78.571428571428569</v>
      </c>
      <c r="N34" s="91">
        <f t="shared" si="7"/>
        <v>66.355140186915889</v>
      </c>
      <c r="O34" s="157">
        <f t="shared" si="9"/>
        <v>50</v>
      </c>
      <c r="P34" s="156">
        <f t="shared" si="10"/>
        <v>145.79439252336448</v>
      </c>
      <c r="Q34" s="100"/>
      <c r="R34" s="120"/>
      <c r="S34" s="167"/>
      <c r="T34" s="167"/>
      <c r="U34" s="168"/>
      <c r="V34" s="167"/>
      <c r="W34" s="167"/>
      <c r="X34" s="169"/>
      <c r="Y34" s="170"/>
      <c r="Z34" s="17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x14ac:dyDescent="0.25">
      <c r="A35" s="200" t="s">
        <v>58</v>
      </c>
      <c r="B35" s="75">
        <v>21</v>
      </c>
      <c r="C35" s="5">
        <v>64</v>
      </c>
      <c r="D35" s="89">
        <f t="shared" si="1"/>
        <v>7.8742095031865939E-2</v>
      </c>
      <c r="E35" s="75">
        <v>27</v>
      </c>
      <c r="F35" s="5">
        <v>88</v>
      </c>
      <c r="G35" s="89">
        <f t="shared" si="2"/>
        <v>0.10951539437986908</v>
      </c>
      <c r="H35" s="75">
        <v>34</v>
      </c>
      <c r="I35" s="5">
        <v>122</v>
      </c>
      <c r="J35" s="208">
        <f t="shared" si="3"/>
        <v>0.15428390768257985</v>
      </c>
      <c r="K35" s="152">
        <f t="shared" si="4"/>
        <v>77.777777777777786</v>
      </c>
      <c r="L35" s="156">
        <f t="shared" si="5"/>
        <v>72.727272727272734</v>
      </c>
      <c r="M35" s="90">
        <f t="shared" si="6"/>
        <v>61.764705882352942</v>
      </c>
      <c r="N35" s="91">
        <f t="shared" si="7"/>
        <v>52.459016393442624</v>
      </c>
      <c r="O35" s="157">
        <f t="shared" si="9"/>
        <v>79.411764705882348</v>
      </c>
      <c r="P35" s="156">
        <f t="shared" si="10"/>
        <v>72.131147540983605</v>
      </c>
      <c r="Q35" s="100"/>
      <c r="R35" s="120"/>
      <c r="S35" s="167"/>
      <c r="T35" s="167"/>
      <c r="U35" s="168"/>
      <c r="V35" s="167"/>
      <c r="W35" s="167"/>
      <c r="X35" s="169"/>
      <c r="Y35" s="170"/>
      <c r="Z35" s="17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</row>
    <row r="36" spans="1:44" x14ac:dyDescent="0.25">
      <c r="A36" s="200" t="s">
        <v>68</v>
      </c>
      <c r="B36" s="75">
        <v>9</v>
      </c>
      <c r="C36" s="5">
        <v>63</v>
      </c>
      <c r="D36" s="89">
        <f t="shared" si="1"/>
        <v>7.7511749796993032E-2</v>
      </c>
      <c r="E36" s="75">
        <v>0</v>
      </c>
      <c r="F36" s="5">
        <v>16</v>
      </c>
      <c r="G36" s="89">
        <f t="shared" si="2"/>
        <v>1.9911889887248926E-2</v>
      </c>
      <c r="H36" s="75">
        <v>4</v>
      </c>
      <c r="I36" s="5">
        <v>26</v>
      </c>
      <c r="J36" s="208">
        <f t="shared" si="3"/>
        <v>3.2880177047107176E-2</v>
      </c>
      <c r="K36" s="152" t="str">
        <f t="shared" si="4"/>
        <v xml:space="preserve"> </v>
      </c>
      <c r="L36" s="156">
        <f t="shared" si="5"/>
        <v>393.75</v>
      </c>
      <c r="M36" s="90">
        <f t="shared" si="6"/>
        <v>225</v>
      </c>
      <c r="N36" s="91">
        <f t="shared" si="7"/>
        <v>242.30769230769229</v>
      </c>
      <c r="O36" s="157" t="str">
        <f t="shared" si="9"/>
        <v xml:space="preserve"> </v>
      </c>
      <c r="P36" s="156">
        <f t="shared" si="10"/>
        <v>61.53846153846154</v>
      </c>
      <c r="Q36" s="100"/>
      <c r="R36" s="120"/>
      <c r="S36" s="167"/>
      <c r="T36" s="167"/>
      <c r="U36" s="168"/>
      <c r="V36" s="167"/>
      <c r="W36" s="167"/>
      <c r="X36" s="169"/>
      <c r="Y36" s="170"/>
      <c r="Z36" s="17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x14ac:dyDescent="0.25">
      <c r="A37" s="200" t="s">
        <v>63</v>
      </c>
      <c r="B37" s="75">
        <v>11</v>
      </c>
      <c r="C37" s="5">
        <v>59</v>
      </c>
      <c r="D37" s="89">
        <f t="shared" si="1"/>
        <v>7.2590368857501419E-2</v>
      </c>
      <c r="E37" s="75">
        <v>9</v>
      </c>
      <c r="F37" s="5">
        <v>33</v>
      </c>
      <c r="G37" s="89">
        <f t="shared" si="2"/>
        <v>4.1068272892450908E-2</v>
      </c>
      <c r="H37" s="75">
        <v>23</v>
      </c>
      <c r="I37" s="5">
        <v>81</v>
      </c>
      <c r="J37" s="208">
        <f t="shared" si="3"/>
        <v>0.10243439772368004</v>
      </c>
      <c r="K37" s="152">
        <f t="shared" si="4"/>
        <v>122.22222222222223</v>
      </c>
      <c r="L37" s="156">
        <f t="shared" si="5"/>
        <v>178.78787878787878</v>
      </c>
      <c r="M37" s="90">
        <f t="shared" si="6"/>
        <v>47.826086956521742</v>
      </c>
      <c r="N37" s="91">
        <f t="shared" si="7"/>
        <v>72.839506172839506</v>
      </c>
      <c r="O37" s="157">
        <f t="shared" si="9"/>
        <v>39.130434782608695</v>
      </c>
      <c r="P37" s="156">
        <f t="shared" si="10"/>
        <v>40.74074074074074</v>
      </c>
      <c r="Q37" s="100"/>
      <c r="R37" s="100"/>
      <c r="S37" s="121"/>
      <c r="T37" s="121"/>
      <c r="U37" s="171"/>
      <c r="V37" s="121"/>
      <c r="W37" s="121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x14ac:dyDescent="0.25">
      <c r="A38" s="200" t="s">
        <v>82</v>
      </c>
      <c r="B38" s="75">
        <v>9</v>
      </c>
      <c r="C38" s="5">
        <v>46</v>
      </c>
      <c r="D38" s="89">
        <f t="shared" ref="D38:D69" si="11">IF($C$83&lt;&gt;0,C38/$C$83*100,0)</f>
        <v>5.6595880804153641E-2</v>
      </c>
      <c r="E38" s="75">
        <v>10</v>
      </c>
      <c r="F38" s="5">
        <v>41</v>
      </c>
      <c r="G38" s="89">
        <f t="shared" ref="G38:G69" si="12">IF($F$83&lt;&gt;0,F38/$F$83*100,0)</f>
        <v>5.1024217836075365E-2</v>
      </c>
      <c r="H38" s="75">
        <v>6</v>
      </c>
      <c r="I38" s="5">
        <v>37</v>
      </c>
      <c r="J38" s="208">
        <f t="shared" ref="J38:J69" si="13">IF($I$83&lt;&gt;0,I38/$I$83*100,0)</f>
        <v>4.6791021182421746E-2</v>
      </c>
      <c r="K38" s="152">
        <f t="shared" ref="K38:K69" si="14">IF(OR(B38&lt;&gt;0)*(E38&lt;&gt;0),B38/E38*100," ")</f>
        <v>90</v>
      </c>
      <c r="L38" s="156">
        <f t="shared" ref="L38:L69" si="15">IF(OR(C38&lt;&gt;0)*(F38&lt;&gt;0),C38/F38*100," ")</f>
        <v>112.19512195121952</v>
      </c>
      <c r="M38" s="90">
        <f t="shared" ref="M38:M69" si="16">IF(OR(B38&lt;&gt;0)*(H38&lt;&gt;0),B38/H38*100," ")</f>
        <v>150</v>
      </c>
      <c r="N38" s="91">
        <f t="shared" ref="N38:N69" si="17">IF(OR(C38&lt;&gt;0)*(I38&lt;&gt;0),C38/I38*100," ")</f>
        <v>124.32432432432432</v>
      </c>
      <c r="O38" s="157">
        <f t="shared" si="9"/>
        <v>166.66666666666669</v>
      </c>
      <c r="P38" s="156">
        <f t="shared" si="10"/>
        <v>110.81081081081081</v>
      </c>
      <c r="Q38" s="100"/>
      <c r="R38" s="100"/>
      <c r="S38" s="121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4" x14ac:dyDescent="0.25">
      <c r="A39" s="200" t="s">
        <v>71</v>
      </c>
      <c r="B39" s="75">
        <v>20</v>
      </c>
      <c r="C39" s="5">
        <v>42</v>
      </c>
      <c r="D39" s="89">
        <f t="shared" si="11"/>
        <v>5.1674499864662021E-2</v>
      </c>
      <c r="E39" s="75">
        <v>6</v>
      </c>
      <c r="F39" s="5">
        <v>32</v>
      </c>
      <c r="G39" s="89">
        <f t="shared" si="12"/>
        <v>3.9823779774497851E-2</v>
      </c>
      <c r="H39" s="75">
        <v>3</v>
      </c>
      <c r="I39" s="5">
        <v>37</v>
      </c>
      <c r="J39" s="208">
        <f t="shared" si="13"/>
        <v>4.6791021182421746E-2</v>
      </c>
      <c r="K39" s="152">
        <f t="shared" si="14"/>
        <v>333.33333333333337</v>
      </c>
      <c r="L39" s="156">
        <f t="shared" si="15"/>
        <v>131.25</v>
      </c>
      <c r="M39" s="90">
        <f t="shared" si="16"/>
        <v>666.66666666666674</v>
      </c>
      <c r="N39" s="91">
        <f t="shared" si="17"/>
        <v>113.51351351351352</v>
      </c>
      <c r="O39" s="157">
        <f t="shared" ref="O39:O70" si="18">IF(OR(E39&lt;&gt;0)*(H39&lt;&gt;0),E39/H39*100," ")</f>
        <v>200</v>
      </c>
      <c r="P39" s="156">
        <f t="shared" si="10"/>
        <v>86.486486486486484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x14ac:dyDescent="0.25">
      <c r="A40" s="200" t="s">
        <v>72</v>
      </c>
      <c r="B40" s="75">
        <v>3</v>
      </c>
      <c r="C40" s="5">
        <v>40</v>
      </c>
      <c r="D40" s="89">
        <f t="shared" si="11"/>
        <v>4.9213809394916215E-2</v>
      </c>
      <c r="E40" s="75">
        <v>9</v>
      </c>
      <c r="F40" s="5">
        <v>94</v>
      </c>
      <c r="G40" s="89">
        <f t="shared" si="12"/>
        <v>0.11698235308758742</v>
      </c>
      <c r="H40" s="75">
        <v>4</v>
      </c>
      <c r="I40" s="5">
        <v>18</v>
      </c>
      <c r="J40" s="208">
        <f t="shared" si="13"/>
        <v>2.2763199494151124E-2</v>
      </c>
      <c r="K40" s="152">
        <f t="shared" si="14"/>
        <v>33.333333333333329</v>
      </c>
      <c r="L40" s="156">
        <f t="shared" si="15"/>
        <v>42.553191489361701</v>
      </c>
      <c r="M40" s="90">
        <f t="shared" si="16"/>
        <v>75</v>
      </c>
      <c r="N40" s="91">
        <f t="shared" si="17"/>
        <v>222.22222222222223</v>
      </c>
      <c r="O40" s="157">
        <f t="shared" si="18"/>
        <v>225</v>
      </c>
      <c r="P40" s="156">
        <f t="shared" si="10"/>
        <v>522.22222222222229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x14ac:dyDescent="0.25">
      <c r="A41" s="200" t="s">
        <v>53</v>
      </c>
      <c r="B41" s="75">
        <v>6</v>
      </c>
      <c r="C41" s="5">
        <v>38</v>
      </c>
      <c r="D41" s="89">
        <f t="shared" si="11"/>
        <v>4.6753118925170402E-2</v>
      </c>
      <c r="E41" s="75">
        <v>11</v>
      </c>
      <c r="F41" s="5">
        <v>104</v>
      </c>
      <c r="G41" s="89">
        <f t="shared" si="12"/>
        <v>0.129427284267118</v>
      </c>
      <c r="H41" s="75">
        <v>6</v>
      </c>
      <c r="I41" s="5">
        <v>47</v>
      </c>
      <c r="J41" s="208">
        <f t="shared" si="13"/>
        <v>5.9437243123616819E-2</v>
      </c>
      <c r="K41" s="152">
        <f t="shared" si="14"/>
        <v>54.54545454545454</v>
      </c>
      <c r="L41" s="156">
        <f t="shared" si="15"/>
        <v>36.538461538461533</v>
      </c>
      <c r="M41" s="90">
        <f t="shared" si="16"/>
        <v>100</v>
      </c>
      <c r="N41" s="91">
        <f t="shared" si="17"/>
        <v>80.851063829787222</v>
      </c>
      <c r="O41" s="157">
        <f t="shared" si="18"/>
        <v>183.33333333333331</v>
      </c>
      <c r="P41" s="156">
        <f t="shared" si="10"/>
        <v>221.27659574468086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x14ac:dyDescent="0.25">
      <c r="A42" s="200" t="s">
        <v>46</v>
      </c>
      <c r="B42" s="75">
        <v>5</v>
      </c>
      <c r="C42" s="5">
        <v>35</v>
      </c>
      <c r="D42" s="89">
        <f t="shared" si="11"/>
        <v>4.3062083220551689E-2</v>
      </c>
      <c r="E42" s="75">
        <v>18</v>
      </c>
      <c r="F42" s="5">
        <v>246</v>
      </c>
      <c r="G42" s="89">
        <f t="shared" si="12"/>
        <v>0.30614530701645221</v>
      </c>
      <c r="H42" s="75">
        <v>5</v>
      </c>
      <c r="I42" s="5">
        <v>28</v>
      </c>
      <c r="J42" s="208">
        <f t="shared" si="13"/>
        <v>3.5409421435346193E-2</v>
      </c>
      <c r="K42" s="152">
        <f t="shared" si="14"/>
        <v>27.777777777777779</v>
      </c>
      <c r="L42" s="156">
        <f t="shared" si="15"/>
        <v>14.227642276422763</v>
      </c>
      <c r="M42" s="90">
        <f t="shared" si="16"/>
        <v>100</v>
      </c>
      <c r="N42" s="91">
        <f t="shared" si="17"/>
        <v>125</v>
      </c>
      <c r="O42" s="157">
        <f t="shared" si="18"/>
        <v>360</v>
      </c>
      <c r="P42" s="156">
        <f t="shared" si="10"/>
        <v>878.57142857142867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</row>
    <row r="43" spans="1:44" x14ac:dyDescent="0.25">
      <c r="A43" s="200" t="s">
        <v>76</v>
      </c>
      <c r="B43" s="75">
        <v>1</v>
      </c>
      <c r="C43" s="5">
        <v>35</v>
      </c>
      <c r="D43" s="89">
        <f t="shared" si="11"/>
        <v>4.3062083220551689E-2</v>
      </c>
      <c r="E43" s="75">
        <v>5</v>
      </c>
      <c r="F43" s="5">
        <v>16</v>
      </c>
      <c r="G43" s="89">
        <f t="shared" si="12"/>
        <v>1.9911889887248926E-2</v>
      </c>
      <c r="H43" s="75">
        <v>2</v>
      </c>
      <c r="I43" s="5">
        <v>3</v>
      </c>
      <c r="J43" s="208">
        <f t="shared" si="13"/>
        <v>3.7938665823585207E-3</v>
      </c>
      <c r="K43" s="152">
        <f t="shared" si="14"/>
        <v>20</v>
      </c>
      <c r="L43" s="156">
        <f t="shared" si="15"/>
        <v>218.75</v>
      </c>
      <c r="M43" s="90">
        <f t="shared" si="16"/>
        <v>50</v>
      </c>
      <c r="N43" s="91">
        <f t="shared" si="17"/>
        <v>1166.6666666666665</v>
      </c>
      <c r="O43" s="157">
        <f t="shared" si="18"/>
        <v>250</v>
      </c>
      <c r="P43" s="156">
        <f t="shared" si="10"/>
        <v>533.33333333333326</v>
      </c>
      <c r="Q43" s="100"/>
      <c r="R43" s="100"/>
      <c r="S43" s="151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</row>
    <row r="44" spans="1:44" x14ac:dyDescent="0.25">
      <c r="A44" s="201" t="s">
        <v>83</v>
      </c>
      <c r="B44" s="75">
        <v>12</v>
      </c>
      <c r="C44" s="5">
        <v>34</v>
      </c>
      <c r="D44" s="89">
        <f t="shared" si="11"/>
        <v>4.1831737985678782E-2</v>
      </c>
      <c r="E44" s="75">
        <v>4</v>
      </c>
      <c r="F44" s="5">
        <v>16</v>
      </c>
      <c r="G44" s="89">
        <f t="shared" si="12"/>
        <v>1.9911889887248926E-2</v>
      </c>
      <c r="H44" s="75">
        <v>12</v>
      </c>
      <c r="I44" s="5">
        <v>57</v>
      </c>
      <c r="J44" s="208">
        <f t="shared" si="13"/>
        <v>7.2083465064811891E-2</v>
      </c>
      <c r="K44" s="152">
        <f t="shared" si="14"/>
        <v>300</v>
      </c>
      <c r="L44" s="156">
        <f t="shared" si="15"/>
        <v>212.5</v>
      </c>
      <c r="M44" s="90">
        <f t="shared" si="16"/>
        <v>100</v>
      </c>
      <c r="N44" s="91">
        <f t="shared" si="17"/>
        <v>59.649122807017541</v>
      </c>
      <c r="O44" s="157">
        <f t="shared" si="18"/>
        <v>33.333333333333329</v>
      </c>
      <c r="P44" s="156">
        <f t="shared" si="10"/>
        <v>28.07017543859649</v>
      </c>
      <c r="Q44" s="100"/>
      <c r="R44" s="100"/>
      <c r="S44" s="151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</row>
    <row r="45" spans="1:44" x14ac:dyDescent="0.25">
      <c r="A45" s="200" t="s">
        <v>79</v>
      </c>
      <c r="B45" s="75">
        <v>11</v>
      </c>
      <c r="C45" s="5">
        <v>30</v>
      </c>
      <c r="D45" s="89">
        <f t="shared" si="11"/>
        <v>3.6910357046187163E-2</v>
      </c>
      <c r="E45" s="75">
        <v>3</v>
      </c>
      <c r="F45" s="5">
        <v>10</v>
      </c>
      <c r="G45" s="89">
        <f t="shared" si="12"/>
        <v>1.2444931179530577E-2</v>
      </c>
      <c r="H45" s="75">
        <v>3</v>
      </c>
      <c r="I45" s="5">
        <v>28</v>
      </c>
      <c r="J45" s="208">
        <f t="shared" si="13"/>
        <v>3.5409421435346193E-2</v>
      </c>
      <c r="K45" s="152">
        <f t="shared" si="14"/>
        <v>366.66666666666663</v>
      </c>
      <c r="L45" s="156">
        <f t="shared" si="15"/>
        <v>300</v>
      </c>
      <c r="M45" s="90">
        <f t="shared" si="16"/>
        <v>366.66666666666663</v>
      </c>
      <c r="N45" s="91">
        <f t="shared" si="17"/>
        <v>107.14285714285714</v>
      </c>
      <c r="O45" s="157">
        <f t="shared" si="18"/>
        <v>100</v>
      </c>
      <c r="P45" s="156">
        <f t="shared" si="10"/>
        <v>35.714285714285715</v>
      </c>
      <c r="Q45" s="100"/>
      <c r="R45" s="100"/>
      <c r="S45" s="151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</row>
    <row r="46" spans="1:44" x14ac:dyDescent="0.25">
      <c r="A46" s="200" t="s">
        <v>65</v>
      </c>
      <c r="B46" s="75">
        <v>8</v>
      </c>
      <c r="C46" s="5">
        <v>29</v>
      </c>
      <c r="D46" s="89">
        <f t="shared" si="11"/>
        <v>3.5680011811314249E-2</v>
      </c>
      <c r="E46" s="75">
        <v>18</v>
      </c>
      <c r="F46" s="5">
        <v>98</v>
      </c>
      <c r="G46" s="89">
        <f t="shared" si="12"/>
        <v>0.12196032555939966</v>
      </c>
      <c r="H46" s="75">
        <v>5</v>
      </c>
      <c r="I46" s="5">
        <v>28</v>
      </c>
      <c r="J46" s="208">
        <f t="shared" si="13"/>
        <v>3.5409421435346193E-2</v>
      </c>
      <c r="K46" s="152">
        <f t="shared" si="14"/>
        <v>44.444444444444443</v>
      </c>
      <c r="L46" s="156">
        <f t="shared" si="15"/>
        <v>29.591836734693878</v>
      </c>
      <c r="M46" s="90">
        <f t="shared" si="16"/>
        <v>160</v>
      </c>
      <c r="N46" s="91">
        <f t="shared" si="17"/>
        <v>103.57142857142858</v>
      </c>
      <c r="O46" s="157">
        <f t="shared" si="18"/>
        <v>360</v>
      </c>
      <c r="P46" s="156">
        <f t="shared" si="10"/>
        <v>350</v>
      </c>
      <c r="Q46" s="100"/>
      <c r="R46" s="100"/>
      <c r="S46" s="151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</row>
    <row r="47" spans="1:44" x14ac:dyDescent="0.25">
      <c r="A47" s="200" t="s">
        <v>98</v>
      </c>
      <c r="B47" s="75">
        <v>7</v>
      </c>
      <c r="C47" s="5">
        <v>29</v>
      </c>
      <c r="D47" s="89">
        <f t="shared" si="11"/>
        <v>3.5680011811314249E-2</v>
      </c>
      <c r="E47" s="75">
        <v>4</v>
      </c>
      <c r="F47" s="5">
        <v>14</v>
      </c>
      <c r="G47" s="89">
        <f t="shared" si="12"/>
        <v>1.742290365134281E-2</v>
      </c>
      <c r="H47" s="75">
        <v>9</v>
      </c>
      <c r="I47" s="5">
        <v>58</v>
      </c>
      <c r="J47" s="208">
        <f t="shared" si="13"/>
        <v>7.3348087258931396E-2</v>
      </c>
      <c r="K47" s="152">
        <f t="shared" si="14"/>
        <v>175</v>
      </c>
      <c r="L47" s="156">
        <f t="shared" si="15"/>
        <v>207.14285714285717</v>
      </c>
      <c r="M47" s="90">
        <f t="shared" si="16"/>
        <v>77.777777777777786</v>
      </c>
      <c r="N47" s="91">
        <f t="shared" si="17"/>
        <v>50</v>
      </c>
      <c r="O47" s="157">
        <f t="shared" si="18"/>
        <v>44.444444444444443</v>
      </c>
      <c r="P47" s="156">
        <f t="shared" si="10"/>
        <v>24.137931034482758</v>
      </c>
      <c r="Q47" s="100"/>
      <c r="R47" s="100"/>
      <c r="S47" s="15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</row>
    <row r="48" spans="1:44" x14ac:dyDescent="0.25">
      <c r="A48" s="200" t="s">
        <v>61</v>
      </c>
      <c r="B48" s="75">
        <v>4</v>
      </c>
      <c r="C48" s="5">
        <v>27</v>
      </c>
      <c r="D48" s="89">
        <f t="shared" si="11"/>
        <v>3.3219321341568443E-2</v>
      </c>
      <c r="E48" s="75">
        <v>2</v>
      </c>
      <c r="F48" s="5">
        <v>12</v>
      </c>
      <c r="G48" s="89">
        <f t="shared" si="12"/>
        <v>1.4933917415436692E-2</v>
      </c>
      <c r="H48" s="75">
        <v>4</v>
      </c>
      <c r="I48" s="5">
        <v>10</v>
      </c>
      <c r="J48" s="208">
        <f t="shared" si="13"/>
        <v>1.2646221941195067E-2</v>
      </c>
      <c r="K48" s="152">
        <f t="shared" si="14"/>
        <v>200</v>
      </c>
      <c r="L48" s="156">
        <f t="shared" si="15"/>
        <v>225</v>
      </c>
      <c r="M48" s="90">
        <f t="shared" si="16"/>
        <v>100</v>
      </c>
      <c r="N48" s="91">
        <f t="shared" si="17"/>
        <v>270</v>
      </c>
      <c r="O48" s="157">
        <f t="shared" si="18"/>
        <v>50</v>
      </c>
      <c r="P48" s="156">
        <f t="shared" si="10"/>
        <v>120</v>
      </c>
      <c r="Q48" s="100"/>
      <c r="R48" s="100"/>
      <c r="S48" s="151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</row>
    <row r="49" spans="1:44" ht="17.25" customHeight="1" x14ac:dyDescent="0.25">
      <c r="A49" s="200" t="s">
        <v>86</v>
      </c>
      <c r="B49" s="75">
        <v>12</v>
      </c>
      <c r="C49" s="5">
        <v>24</v>
      </c>
      <c r="D49" s="89">
        <f t="shared" si="11"/>
        <v>2.952828563694973E-2</v>
      </c>
      <c r="E49" s="75">
        <v>7</v>
      </c>
      <c r="F49" s="5">
        <v>24</v>
      </c>
      <c r="G49" s="89">
        <f t="shared" si="12"/>
        <v>2.9867834830873383E-2</v>
      </c>
      <c r="H49" s="75">
        <v>5</v>
      </c>
      <c r="I49" s="5">
        <v>13</v>
      </c>
      <c r="J49" s="208">
        <f t="shared" si="13"/>
        <v>1.6440088523553588E-2</v>
      </c>
      <c r="K49" s="152">
        <f t="shared" si="14"/>
        <v>171.42857142857142</v>
      </c>
      <c r="L49" s="156">
        <f t="shared" si="15"/>
        <v>100</v>
      </c>
      <c r="M49" s="90">
        <f t="shared" si="16"/>
        <v>240</v>
      </c>
      <c r="N49" s="91">
        <f t="shared" si="17"/>
        <v>184.61538461538461</v>
      </c>
      <c r="O49" s="157">
        <f t="shared" si="18"/>
        <v>140</v>
      </c>
      <c r="P49" s="156">
        <f t="shared" si="10"/>
        <v>184.61538461538461</v>
      </c>
      <c r="Q49" s="100"/>
      <c r="R49" s="100"/>
      <c r="S49" s="151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</row>
    <row r="50" spans="1:44" x14ac:dyDescent="0.25">
      <c r="A50" s="200" t="s">
        <v>95</v>
      </c>
      <c r="B50" s="75">
        <v>6</v>
      </c>
      <c r="C50" s="5">
        <v>20</v>
      </c>
      <c r="D50" s="89">
        <f t="shared" si="11"/>
        <v>2.4606904697458108E-2</v>
      </c>
      <c r="E50" s="75">
        <v>3</v>
      </c>
      <c r="F50" s="5">
        <v>9</v>
      </c>
      <c r="G50" s="89">
        <f t="shared" si="12"/>
        <v>1.1200438061577519E-2</v>
      </c>
      <c r="H50" s="75">
        <v>1</v>
      </c>
      <c r="I50" s="5">
        <v>5</v>
      </c>
      <c r="J50" s="208">
        <f t="shared" si="13"/>
        <v>6.3231109705975336E-3</v>
      </c>
      <c r="K50" s="152">
        <f t="shared" si="14"/>
        <v>200</v>
      </c>
      <c r="L50" s="156">
        <f t="shared" si="15"/>
        <v>222.22222222222223</v>
      </c>
      <c r="M50" s="90">
        <f t="shared" si="16"/>
        <v>600</v>
      </c>
      <c r="N50" s="91">
        <f t="shared" si="17"/>
        <v>400</v>
      </c>
      <c r="O50" s="157">
        <f t="shared" si="18"/>
        <v>300</v>
      </c>
      <c r="P50" s="156">
        <f t="shared" si="10"/>
        <v>180</v>
      </c>
      <c r="Q50" s="100"/>
      <c r="R50" s="100"/>
      <c r="S50" s="151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</row>
    <row r="51" spans="1:44" x14ac:dyDescent="0.25">
      <c r="A51" s="200" t="s">
        <v>70</v>
      </c>
      <c r="B51" s="75">
        <v>2</v>
      </c>
      <c r="C51" s="5">
        <v>20</v>
      </c>
      <c r="D51" s="89">
        <f t="shared" si="11"/>
        <v>2.4606904697458108E-2</v>
      </c>
      <c r="E51" s="75">
        <v>1</v>
      </c>
      <c r="F51" s="5">
        <v>3</v>
      </c>
      <c r="G51" s="89">
        <f t="shared" si="12"/>
        <v>3.7334793538591729E-3</v>
      </c>
      <c r="H51" s="75">
        <v>0</v>
      </c>
      <c r="I51" s="5">
        <v>5</v>
      </c>
      <c r="J51" s="208">
        <f t="shared" si="13"/>
        <v>6.3231109705975336E-3</v>
      </c>
      <c r="K51" s="152">
        <f t="shared" si="14"/>
        <v>200</v>
      </c>
      <c r="L51" s="156">
        <f t="shared" si="15"/>
        <v>666.66666666666674</v>
      </c>
      <c r="M51" s="90" t="str">
        <f t="shared" si="16"/>
        <v xml:space="preserve"> </v>
      </c>
      <c r="N51" s="91">
        <f t="shared" si="17"/>
        <v>400</v>
      </c>
      <c r="O51" s="157" t="str">
        <f t="shared" si="18"/>
        <v xml:space="preserve"> </v>
      </c>
      <c r="P51" s="156">
        <f t="shared" si="10"/>
        <v>60</v>
      </c>
      <c r="Q51" s="100"/>
      <c r="R51" s="100"/>
      <c r="S51" s="151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</row>
    <row r="52" spans="1:44" x14ac:dyDescent="0.25">
      <c r="A52" s="200" t="s">
        <v>56</v>
      </c>
      <c r="B52" s="75">
        <v>2</v>
      </c>
      <c r="C52" s="5">
        <v>18</v>
      </c>
      <c r="D52" s="89">
        <f t="shared" si="11"/>
        <v>2.2146214227712294E-2</v>
      </c>
      <c r="E52" s="75">
        <v>1</v>
      </c>
      <c r="F52" s="5">
        <v>5</v>
      </c>
      <c r="G52" s="89">
        <f t="shared" si="12"/>
        <v>6.2224655897652886E-3</v>
      </c>
      <c r="H52" s="75">
        <v>0</v>
      </c>
      <c r="I52" s="5">
        <v>0</v>
      </c>
      <c r="J52" s="208">
        <f t="shared" si="13"/>
        <v>0</v>
      </c>
      <c r="K52" s="152">
        <f t="shared" si="14"/>
        <v>200</v>
      </c>
      <c r="L52" s="156">
        <f t="shared" si="15"/>
        <v>360</v>
      </c>
      <c r="M52" s="90" t="str">
        <f t="shared" si="16"/>
        <v xml:space="preserve"> </v>
      </c>
      <c r="N52" s="91" t="str">
        <f t="shared" si="17"/>
        <v xml:space="preserve"> </v>
      </c>
      <c r="O52" s="157" t="str">
        <f t="shared" si="18"/>
        <v xml:space="preserve"> </v>
      </c>
      <c r="P52" s="156" t="str">
        <f t="shared" si="10"/>
        <v xml:space="preserve"> </v>
      </c>
      <c r="Q52" s="100"/>
      <c r="R52" s="100"/>
      <c r="S52" s="151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</row>
    <row r="53" spans="1:44" x14ac:dyDescent="0.25">
      <c r="A53" s="200" t="s">
        <v>89</v>
      </c>
      <c r="B53" s="75">
        <v>13</v>
      </c>
      <c r="C53" s="5">
        <v>17</v>
      </c>
      <c r="D53" s="89">
        <f t="shared" si="11"/>
        <v>2.0915868992839391E-2</v>
      </c>
      <c r="E53" s="75">
        <v>5</v>
      </c>
      <c r="F53" s="5">
        <v>5</v>
      </c>
      <c r="G53" s="89">
        <f t="shared" si="12"/>
        <v>6.2224655897652886E-3</v>
      </c>
      <c r="H53" s="75">
        <v>7</v>
      </c>
      <c r="I53" s="5">
        <v>19</v>
      </c>
      <c r="J53" s="208">
        <f t="shared" si="13"/>
        <v>2.4027821688270629E-2</v>
      </c>
      <c r="K53" s="152">
        <f t="shared" si="14"/>
        <v>260</v>
      </c>
      <c r="L53" s="156">
        <f t="shared" si="15"/>
        <v>340</v>
      </c>
      <c r="M53" s="90">
        <f t="shared" si="16"/>
        <v>185.71428571428572</v>
      </c>
      <c r="N53" s="91">
        <f t="shared" si="17"/>
        <v>89.473684210526315</v>
      </c>
      <c r="O53" s="157">
        <f t="shared" si="18"/>
        <v>71.428571428571431</v>
      </c>
      <c r="P53" s="156">
        <f t="shared" si="10"/>
        <v>26.315789473684209</v>
      </c>
      <c r="Q53" s="100"/>
      <c r="R53" s="100"/>
      <c r="S53" s="12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</row>
    <row r="54" spans="1:44" ht="17.25" customHeight="1" x14ac:dyDescent="0.25">
      <c r="A54" s="200" t="s">
        <v>75</v>
      </c>
      <c r="B54" s="75">
        <v>5</v>
      </c>
      <c r="C54" s="5">
        <v>15</v>
      </c>
      <c r="D54" s="89">
        <f t="shared" si="11"/>
        <v>1.8455178523093582E-2</v>
      </c>
      <c r="E54" s="75">
        <v>3</v>
      </c>
      <c r="F54" s="5">
        <v>5</v>
      </c>
      <c r="G54" s="89">
        <f t="shared" si="12"/>
        <v>6.2224655897652886E-3</v>
      </c>
      <c r="H54" s="75">
        <v>6</v>
      </c>
      <c r="I54" s="5">
        <v>19</v>
      </c>
      <c r="J54" s="208">
        <f t="shared" si="13"/>
        <v>2.4027821688270629E-2</v>
      </c>
      <c r="K54" s="152">
        <f t="shared" si="14"/>
        <v>166.66666666666669</v>
      </c>
      <c r="L54" s="156">
        <f t="shared" si="15"/>
        <v>300</v>
      </c>
      <c r="M54" s="90">
        <f t="shared" si="16"/>
        <v>83.333333333333343</v>
      </c>
      <c r="N54" s="91">
        <f t="shared" si="17"/>
        <v>78.94736842105263</v>
      </c>
      <c r="O54" s="157">
        <f t="shared" si="18"/>
        <v>50</v>
      </c>
      <c r="P54" s="156">
        <f t="shared" si="10"/>
        <v>26.315789473684209</v>
      </c>
      <c r="Q54" s="100"/>
      <c r="R54" s="100"/>
      <c r="S54" s="121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</row>
    <row r="55" spans="1:44" x14ac:dyDescent="0.25">
      <c r="A55" s="200" t="s">
        <v>57</v>
      </c>
      <c r="B55" s="75">
        <v>2</v>
      </c>
      <c r="C55" s="5">
        <v>9</v>
      </c>
      <c r="D55" s="89">
        <f t="shared" si="11"/>
        <v>1.1073107113856147E-2</v>
      </c>
      <c r="E55" s="75">
        <v>0</v>
      </c>
      <c r="F55" s="5">
        <v>0</v>
      </c>
      <c r="G55" s="89">
        <f t="shared" si="12"/>
        <v>0</v>
      </c>
      <c r="H55" s="75">
        <v>1</v>
      </c>
      <c r="I55" s="5">
        <v>1</v>
      </c>
      <c r="J55" s="208">
        <f t="shared" si="13"/>
        <v>1.2646221941195067E-3</v>
      </c>
      <c r="K55" s="152" t="str">
        <f t="shared" si="14"/>
        <v xml:space="preserve"> </v>
      </c>
      <c r="L55" s="156" t="str">
        <f t="shared" si="15"/>
        <v xml:space="preserve"> </v>
      </c>
      <c r="M55" s="90">
        <f t="shared" si="16"/>
        <v>200</v>
      </c>
      <c r="N55" s="91">
        <f t="shared" si="17"/>
        <v>900</v>
      </c>
      <c r="O55" s="157" t="str">
        <f t="shared" si="18"/>
        <v xml:space="preserve"> </v>
      </c>
      <c r="P55" s="156" t="str">
        <f t="shared" si="10"/>
        <v xml:space="preserve"> 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</row>
    <row r="56" spans="1:44" x14ac:dyDescent="0.25">
      <c r="A56" s="200" t="s">
        <v>101</v>
      </c>
      <c r="B56" s="75">
        <v>2</v>
      </c>
      <c r="C56" s="5">
        <v>8</v>
      </c>
      <c r="D56" s="89">
        <f t="shared" si="11"/>
        <v>9.8427618789832423E-3</v>
      </c>
      <c r="E56" s="75">
        <v>3</v>
      </c>
      <c r="F56" s="5">
        <v>18</v>
      </c>
      <c r="G56" s="89">
        <f t="shared" si="12"/>
        <v>2.2400876123155038E-2</v>
      </c>
      <c r="H56" s="75">
        <v>0</v>
      </c>
      <c r="I56" s="5">
        <v>1</v>
      </c>
      <c r="J56" s="208">
        <f t="shared" si="13"/>
        <v>1.2646221941195067E-3</v>
      </c>
      <c r="K56" s="152">
        <f t="shared" si="14"/>
        <v>66.666666666666657</v>
      </c>
      <c r="L56" s="156">
        <f t="shared" si="15"/>
        <v>44.444444444444443</v>
      </c>
      <c r="M56" s="90" t="str">
        <f t="shared" si="16"/>
        <v xml:space="preserve"> </v>
      </c>
      <c r="N56" s="91">
        <f t="shared" si="17"/>
        <v>800</v>
      </c>
      <c r="O56" s="157" t="str">
        <f t="shared" si="18"/>
        <v xml:space="preserve"> </v>
      </c>
      <c r="P56" s="156">
        <f t="shared" si="10"/>
        <v>1800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</row>
    <row r="57" spans="1:44" x14ac:dyDescent="0.25">
      <c r="A57" s="200" t="s">
        <v>102</v>
      </c>
      <c r="B57" s="75">
        <v>2</v>
      </c>
      <c r="C57" s="5">
        <v>8</v>
      </c>
      <c r="D57" s="89">
        <f t="shared" si="11"/>
        <v>9.8427618789832423E-3</v>
      </c>
      <c r="E57" s="75">
        <v>1</v>
      </c>
      <c r="F57" s="5">
        <v>4</v>
      </c>
      <c r="G57" s="89">
        <f t="shared" si="12"/>
        <v>4.9779724718122314E-3</v>
      </c>
      <c r="H57" s="75">
        <v>0</v>
      </c>
      <c r="I57" s="5">
        <v>0</v>
      </c>
      <c r="J57" s="208">
        <f t="shared" si="13"/>
        <v>0</v>
      </c>
      <c r="K57" s="152">
        <f t="shared" si="14"/>
        <v>200</v>
      </c>
      <c r="L57" s="156">
        <f t="shared" si="15"/>
        <v>200</v>
      </c>
      <c r="M57" s="90" t="str">
        <f t="shared" si="16"/>
        <v xml:space="preserve"> </v>
      </c>
      <c r="N57" s="91" t="str">
        <f t="shared" si="17"/>
        <v xml:space="preserve"> </v>
      </c>
      <c r="O57" s="157" t="str">
        <f t="shared" si="18"/>
        <v xml:space="preserve"> </v>
      </c>
      <c r="P57" s="156" t="str">
        <f t="shared" si="10"/>
        <v xml:space="preserve"> 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</row>
    <row r="58" spans="1:44" x14ac:dyDescent="0.25">
      <c r="A58" s="200" t="s">
        <v>74</v>
      </c>
      <c r="B58" s="75">
        <v>3</v>
      </c>
      <c r="C58" s="5">
        <v>6</v>
      </c>
      <c r="D58" s="89">
        <f t="shared" si="11"/>
        <v>7.3820714092374326E-3</v>
      </c>
      <c r="E58" s="75">
        <v>0</v>
      </c>
      <c r="F58" s="5">
        <v>0</v>
      </c>
      <c r="G58" s="89">
        <f t="shared" si="12"/>
        <v>0</v>
      </c>
      <c r="H58" s="75">
        <v>0</v>
      </c>
      <c r="I58" s="5">
        <v>0</v>
      </c>
      <c r="J58" s="208">
        <f t="shared" si="13"/>
        <v>0</v>
      </c>
      <c r="K58" s="152" t="str">
        <f t="shared" si="14"/>
        <v xml:space="preserve"> </v>
      </c>
      <c r="L58" s="156" t="str">
        <f t="shared" si="15"/>
        <v xml:space="preserve"> </v>
      </c>
      <c r="M58" s="90" t="str">
        <f t="shared" si="16"/>
        <v xml:space="preserve"> </v>
      </c>
      <c r="N58" s="91" t="str">
        <f t="shared" si="17"/>
        <v xml:space="preserve"> </v>
      </c>
      <c r="O58" s="157" t="str">
        <f t="shared" si="18"/>
        <v xml:space="preserve"> </v>
      </c>
      <c r="P58" s="156" t="str">
        <f t="shared" si="10"/>
        <v xml:space="preserve"> 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</row>
    <row r="59" spans="1:44" ht="17.25" customHeight="1" x14ac:dyDescent="0.25">
      <c r="A59" s="200" t="s">
        <v>54</v>
      </c>
      <c r="B59" s="75">
        <v>1</v>
      </c>
      <c r="C59" s="5">
        <v>5</v>
      </c>
      <c r="D59" s="89">
        <f t="shared" si="11"/>
        <v>6.1517261743645269E-3</v>
      </c>
      <c r="E59" s="75">
        <v>20</v>
      </c>
      <c r="F59" s="5">
        <v>47</v>
      </c>
      <c r="G59" s="89">
        <f t="shared" si="12"/>
        <v>5.849117654379371E-2</v>
      </c>
      <c r="H59" s="75">
        <v>3</v>
      </c>
      <c r="I59" s="5">
        <v>9</v>
      </c>
      <c r="J59" s="208">
        <f t="shared" si="13"/>
        <v>1.1381599747075562E-2</v>
      </c>
      <c r="K59" s="152">
        <f t="shared" si="14"/>
        <v>5</v>
      </c>
      <c r="L59" s="156">
        <f t="shared" si="15"/>
        <v>10.638297872340425</v>
      </c>
      <c r="M59" s="90">
        <f t="shared" si="16"/>
        <v>33.333333333333329</v>
      </c>
      <c r="N59" s="91">
        <f t="shared" si="17"/>
        <v>55.555555555555557</v>
      </c>
      <c r="O59" s="157">
        <f t="shared" si="18"/>
        <v>666.66666666666674</v>
      </c>
      <c r="P59" s="156">
        <f t="shared" si="10"/>
        <v>522.22222222222229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x14ac:dyDescent="0.25">
      <c r="A60" s="200" t="s">
        <v>93</v>
      </c>
      <c r="B60" s="75">
        <v>2</v>
      </c>
      <c r="C60" s="5">
        <v>5</v>
      </c>
      <c r="D60" s="89">
        <f t="shared" si="11"/>
        <v>6.1517261743645269E-3</v>
      </c>
      <c r="E60" s="75">
        <v>1</v>
      </c>
      <c r="F60" s="5">
        <v>2</v>
      </c>
      <c r="G60" s="89">
        <f t="shared" si="12"/>
        <v>2.4889862359061157E-3</v>
      </c>
      <c r="H60" s="75">
        <v>0</v>
      </c>
      <c r="I60" s="5">
        <v>0</v>
      </c>
      <c r="J60" s="208">
        <f t="shared" si="13"/>
        <v>0</v>
      </c>
      <c r="K60" s="152">
        <f t="shared" si="14"/>
        <v>200</v>
      </c>
      <c r="L60" s="156">
        <f t="shared" si="15"/>
        <v>250</v>
      </c>
      <c r="M60" s="90" t="str">
        <f t="shared" si="16"/>
        <v xml:space="preserve"> </v>
      </c>
      <c r="N60" s="91" t="str">
        <f t="shared" si="17"/>
        <v xml:space="preserve"> </v>
      </c>
      <c r="O60" s="157" t="str">
        <f t="shared" si="18"/>
        <v xml:space="preserve"> </v>
      </c>
      <c r="P60" s="156" t="str">
        <f t="shared" si="10"/>
        <v xml:space="preserve"> </v>
      </c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x14ac:dyDescent="0.25">
      <c r="A61" s="200" t="s">
        <v>92</v>
      </c>
      <c r="B61" s="75">
        <v>3</v>
      </c>
      <c r="C61" s="5">
        <v>4</v>
      </c>
      <c r="D61" s="89">
        <f t="shared" si="11"/>
        <v>4.9213809394916212E-3</v>
      </c>
      <c r="E61" s="75">
        <v>2</v>
      </c>
      <c r="F61" s="5">
        <v>8</v>
      </c>
      <c r="G61" s="89">
        <f t="shared" si="12"/>
        <v>9.9559449436244628E-3</v>
      </c>
      <c r="H61" s="75">
        <v>1</v>
      </c>
      <c r="I61" s="5">
        <v>1</v>
      </c>
      <c r="J61" s="208">
        <f t="shared" si="13"/>
        <v>1.2646221941195067E-3</v>
      </c>
      <c r="K61" s="152">
        <f t="shared" si="14"/>
        <v>150</v>
      </c>
      <c r="L61" s="156">
        <f t="shared" si="15"/>
        <v>50</v>
      </c>
      <c r="M61" s="90">
        <f t="shared" si="16"/>
        <v>300</v>
      </c>
      <c r="N61" s="91">
        <f t="shared" si="17"/>
        <v>400</v>
      </c>
      <c r="O61" s="157">
        <f t="shared" si="18"/>
        <v>200</v>
      </c>
      <c r="P61" s="156">
        <f t="shared" si="10"/>
        <v>800</v>
      </c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</row>
    <row r="62" spans="1:44" x14ac:dyDescent="0.25">
      <c r="A62" s="200" t="s">
        <v>60</v>
      </c>
      <c r="B62" s="75">
        <v>1</v>
      </c>
      <c r="C62" s="5">
        <v>2</v>
      </c>
      <c r="D62" s="89">
        <f t="shared" si="11"/>
        <v>2.4606904697458106E-3</v>
      </c>
      <c r="E62" s="75">
        <v>0</v>
      </c>
      <c r="F62" s="5">
        <v>0</v>
      </c>
      <c r="G62" s="89">
        <f t="shared" si="12"/>
        <v>0</v>
      </c>
      <c r="H62" s="75">
        <v>0</v>
      </c>
      <c r="I62" s="5">
        <v>0</v>
      </c>
      <c r="J62" s="208">
        <f t="shared" si="13"/>
        <v>0</v>
      </c>
      <c r="K62" s="152" t="str">
        <f t="shared" si="14"/>
        <v xml:space="preserve"> </v>
      </c>
      <c r="L62" s="156" t="str">
        <f t="shared" si="15"/>
        <v xml:space="preserve"> </v>
      </c>
      <c r="M62" s="90" t="str">
        <f t="shared" si="16"/>
        <v xml:space="preserve"> </v>
      </c>
      <c r="N62" s="91" t="str">
        <f t="shared" si="17"/>
        <v xml:space="preserve"> </v>
      </c>
      <c r="O62" s="157" t="str">
        <f t="shared" si="18"/>
        <v xml:space="preserve"> </v>
      </c>
      <c r="P62" s="156" t="str">
        <f t="shared" si="10"/>
        <v xml:space="preserve"> </v>
      </c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</row>
    <row r="63" spans="1:44" x14ac:dyDescent="0.25">
      <c r="A63" s="200" t="s">
        <v>81</v>
      </c>
      <c r="B63" s="75">
        <v>1</v>
      </c>
      <c r="C63" s="5">
        <v>1</v>
      </c>
      <c r="D63" s="89">
        <f t="shared" si="11"/>
        <v>1.2303452348729053E-3</v>
      </c>
      <c r="E63" s="75">
        <v>0</v>
      </c>
      <c r="F63" s="5">
        <v>0</v>
      </c>
      <c r="G63" s="89">
        <f t="shared" si="12"/>
        <v>0</v>
      </c>
      <c r="H63" s="75">
        <v>1</v>
      </c>
      <c r="I63" s="5">
        <v>1</v>
      </c>
      <c r="J63" s="208">
        <f t="shared" si="13"/>
        <v>1.2646221941195067E-3</v>
      </c>
      <c r="K63" s="152" t="str">
        <f t="shared" si="14"/>
        <v xml:space="preserve"> </v>
      </c>
      <c r="L63" s="156" t="str">
        <f t="shared" si="15"/>
        <v xml:space="preserve"> </v>
      </c>
      <c r="M63" s="90">
        <f t="shared" si="16"/>
        <v>100</v>
      </c>
      <c r="N63" s="91">
        <f t="shared" si="17"/>
        <v>100</v>
      </c>
      <c r="O63" s="157" t="str">
        <f t="shared" si="18"/>
        <v xml:space="preserve"> </v>
      </c>
      <c r="P63" s="156" t="str">
        <f t="shared" si="10"/>
        <v xml:space="preserve"> </v>
      </c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</row>
    <row r="64" spans="1:44" x14ac:dyDescent="0.25">
      <c r="A64" s="200" t="s">
        <v>103</v>
      </c>
      <c r="B64" s="75">
        <v>0</v>
      </c>
      <c r="C64" s="5">
        <v>1</v>
      </c>
      <c r="D64" s="89">
        <f t="shared" si="11"/>
        <v>1.2303452348729053E-3</v>
      </c>
      <c r="E64" s="75">
        <v>0</v>
      </c>
      <c r="F64" s="5">
        <v>0</v>
      </c>
      <c r="G64" s="89">
        <f t="shared" si="12"/>
        <v>0</v>
      </c>
      <c r="H64" s="75">
        <v>0</v>
      </c>
      <c r="I64" s="5">
        <v>0</v>
      </c>
      <c r="J64" s="208">
        <f t="shared" si="13"/>
        <v>0</v>
      </c>
      <c r="K64" s="152" t="str">
        <f t="shared" si="14"/>
        <v xml:space="preserve"> </v>
      </c>
      <c r="L64" s="156" t="str">
        <f t="shared" si="15"/>
        <v xml:space="preserve"> </v>
      </c>
      <c r="M64" s="90" t="str">
        <f t="shared" si="16"/>
        <v xml:space="preserve"> </v>
      </c>
      <c r="N64" s="91" t="str">
        <f t="shared" si="17"/>
        <v xml:space="preserve"> </v>
      </c>
      <c r="O64" s="157" t="str">
        <f t="shared" si="18"/>
        <v xml:space="preserve"> </v>
      </c>
      <c r="P64" s="156" t="str">
        <f t="shared" si="10"/>
        <v xml:space="preserve"> </v>
      </c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</row>
    <row r="65" spans="1:44" x14ac:dyDescent="0.25">
      <c r="A65" s="200" t="s">
        <v>77</v>
      </c>
      <c r="B65" s="75">
        <v>0</v>
      </c>
      <c r="C65" s="5">
        <v>0</v>
      </c>
      <c r="D65" s="89">
        <f t="shared" si="11"/>
        <v>0</v>
      </c>
      <c r="E65" s="75">
        <v>1</v>
      </c>
      <c r="F65" s="5">
        <v>2</v>
      </c>
      <c r="G65" s="89">
        <f t="shared" si="12"/>
        <v>2.4889862359061157E-3</v>
      </c>
      <c r="H65" s="75">
        <v>0</v>
      </c>
      <c r="I65" s="5">
        <v>0</v>
      </c>
      <c r="J65" s="208">
        <f t="shared" si="13"/>
        <v>0</v>
      </c>
      <c r="K65" s="152" t="str">
        <f t="shared" si="14"/>
        <v xml:space="preserve"> </v>
      </c>
      <c r="L65" s="156" t="str">
        <f t="shared" si="15"/>
        <v xml:space="preserve"> </v>
      </c>
      <c r="M65" s="90" t="str">
        <f t="shared" si="16"/>
        <v xml:space="preserve"> </v>
      </c>
      <c r="N65" s="91" t="str">
        <f t="shared" si="17"/>
        <v xml:space="preserve"> </v>
      </c>
      <c r="O65" s="157" t="str">
        <f t="shared" si="18"/>
        <v xml:space="preserve"> </v>
      </c>
      <c r="P65" s="156" t="str">
        <f t="shared" si="10"/>
        <v xml:space="preserve"> </v>
      </c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</row>
    <row r="66" spans="1:44" x14ac:dyDescent="0.25">
      <c r="A66" s="200" t="s">
        <v>80</v>
      </c>
      <c r="B66" s="75">
        <v>0</v>
      </c>
      <c r="C66" s="5">
        <v>0</v>
      </c>
      <c r="D66" s="89">
        <f t="shared" si="11"/>
        <v>0</v>
      </c>
      <c r="E66" s="75">
        <v>0</v>
      </c>
      <c r="F66" s="5">
        <v>0</v>
      </c>
      <c r="G66" s="89">
        <f t="shared" si="12"/>
        <v>0</v>
      </c>
      <c r="H66" s="75">
        <v>2</v>
      </c>
      <c r="I66" s="5">
        <v>6</v>
      </c>
      <c r="J66" s="208">
        <f t="shared" si="13"/>
        <v>7.5877331647170414E-3</v>
      </c>
      <c r="K66" s="152" t="str">
        <f t="shared" si="14"/>
        <v xml:space="preserve"> </v>
      </c>
      <c r="L66" s="156" t="str">
        <f t="shared" si="15"/>
        <v xml:space="preserve"> </v>
      </c>
      <c r="M66" s="90" t="str">
        <f t="shared" si="16"/>
        <v xml:space="preserve"> </v>
      </c>
      <c r="N66" s="91" t="str">
        <f t="shared" si="17"/>
        <v xml:space="preserve"> </v>
      </c>
      <c r="O66" s="157" t="str">
        <f t="shared" si="18"/>
        <v xml:space="preserve"> </v>
      </c>
      <c r="P66" s="156" t="str">
        <f t="shared" si="10"/>
        <v xml:space="preserve"> 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</row>
    <row r="67" spans="1:44" x14ac:dyDescent="0.25">
      <c r="A67" s="200" t="s">
        <v>51</v>
      </c>
      <c r="B67" s="75">
        <v>0</v>
      </c>
      <c r="C67" s="5">
        <v>0</v>
      </c>
      <c r="D67" s="89">
        <f t="shared" si="11"/>
        <v>0</v>
      </c>
      <c r="E67" s="75">
        <v>0</v>
      </c>
      <c r="F67" s="5">
        <v>0</v>
      </c>
      <c r="G67" s="89">
        <f t="shared" si="12"/>
        <v>0</v>
      </c>
      <c r="H67" s="75">
        <v>0</v>
      </c>
      <c r="I67" s="5">
        <v>0</v>
      </c>
      <c r="J67" s="208">
        <f t="shared" si="13"/>
        <v>0</v>
      </c>
      <c r="K67" s="152" t="str">
        <f t="shared" si="14"/>
        <v xml:space="preserve"> </v>
      </c>
      <c r="L67" s="156" t="str">
        <f t="shared" si="15"/>
        <v xml:space="preserve"> </v>
      </c>
      <c r="M67" s="90" t="str">
        <f t="shared" si="16"/>
        <v xml:space="preserve"> </v>
      </c>
      <c r="N67" s="91" t="str">
        <f t="shared" si="17"/>
        <v xml:space="preserve"> </v>
      </c>
      <c r="O67" s="157" t="str">
        <f t="shared" si="18"/>
        <v xml:space="preserve"> </v>
      </c>
      <c r="P67" s="156" t="str">
        <f t="shared" si="10"/>
        <v xml:space="preserve"> 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</row>
    <row r="68" spans="1:44" ht="17.25" customHeight="1" x14ac:dyDescent="0.25">
      <c r="A68" s="200" t="s">
        <v>84</v>
      </c>
      <c r="B68" s="75">
        <v>0</v>
      </c>
      <c r="C68" s="5">
        <v>0</v>
      </c>
      <c r="D68" s="89">
        <f t="shared" si="11"/>
        <v>0</v>
      </c>
      <c r="E68" s="75">
        <v>0</v>
      </c>
      <c r="F68" s="5">
        <v>0</v>
      </c>
      <c r="G68" s="89">
        <f t="shared" si="12"/>
        <v>0</v>
      </c>
      <c r="H68" s="75">
        <v>0</v>
      </c>
      <c r="I68" s="5">
        <v>0</v>
      </c>
      <c r="J68" s="208">
        <f t="shared" si="13"/>
        <v>0</v>
      </c>
      <c r="K68" s="152" t="str">
        <f t="shared" si="14"/>
        <v xml:space="preserve"> </v>
      </c>
      <c r="L68" s="156" t="str">
        <f t="shared" si="15"/>
        <v xml:space="preserve"> </v>
      </c>
      <c r="M68" s="90" t="str">
        <f t="shared" si="16"/>
        <v xml:space="preserve"> </v>
      </c>
      <c r="N68" s="91" t="str">
        <f t="shared" si="17"/>
        <v xml:space="preserve"> </v>
      </c>
      <c r="O68" s="157" t="str">
        <f t="shared" si="18"/>
        <v xml:space="preserve"> </v>
      </c>
      <c r="P68" s="156" t="str">
        <f t="shared" si="10"/>
        <v xml:space="preserve"> 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</row>
    <row r="69" spans="1:44" x14ac:dyDescent="0.25">
      <c r="A69" s="200" t="s">
        <v>66</v>
      </c>
      <c r="B69" s="75">
        <v>0</v>
      </c>
      <c r="C69" s="5">
        <v>0</v>
      </c>
      <c r="D69" s="89">
        <f t="shared" si="11"/>
        <v>0</v>
      </c>
      <c r="E69" s="75">
        <v>1</v>
      </c>
      <c r="F69" s="5">
        <v>2</v>
      </c>
      <c r="G69" s="89">
        <f t="shared" si="12"/>
        <v>2.4889862359061157E-3</v>
      </c>
      <c r="H69" s="75">
        <v>1</v>
      </c>
      <c r="I69" s="5">
        <v>5</v>
      </c>
      <c r="J69" s="208">
        <f t="shared" si="13"/>
        <v>6.3231109705975336E-3</v>
      </c>
      <c r="K69" s="152" t="str">
        <f t="shared" si="14"/>
        <v xml:space="preserve"> </v>
      </c>
      <c r="L69" s="156" t="str">
        <f t="shared" si="15"/>
        <v xml:space="preserve"> </v>
      </c>
      <c r="M69" s="90" t="str">
        <f t="shared" si="16"/>
        <v xml:space="preserve"> </v>
      </c>
      <c r="N69" s="91" t="str">
        <f t="shared" si="17"/>
        <v xml:space="preserve"> </v>
      </c>
      <c r="O69" s="157">
        <f t="shared" si="18"/>
        <v>100</v>
      </c>
      <c r="P69" s="156">
        <f t="shared" si="10"/>
        <v>40</v>
      </c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</row>
    <row r="70" spans="1:44" x14ac:dyDescent="0.25">
      <c r="A70" s="200" t="s">
        <v>87</v>
      </c>
      <c r="B70" s="75">
        <v>0</v>
      </c>
      <c r="C70" s="5">
        <v>0</v>
      </c>
      <c r="D70" s="89">
        <f t="shared" ref="D70:D82" si="19">IF($C$83&lt;&gt;0,C70/$C$83*100,0)</f>
        <v>0</v>
      </c>
      <c r="E70" s="75">
        <v>0</v>
      </c>
      <c r="F70" s="5">
        <v>0</v>
      </c>
      <c r="G70" s="89">
        <f t="shared" ref="G70:G78" si="20">IF($F$83&lt;&gt;0,F70/$F$83*100,0)</f>
        <v>0</v>
      </c>
      <c r="H70" s="75">
        <v>0</v>
      </c>
      <c r="I70" s="5">
        <v>0</v>
      </c>
      <c r="J70" s="208">
        <f t="shared" ref="J70:J78" si="21">IF($I$83&lt;&gt;0,I70/$I$83*100,0)</f>
        <v>0</v>
      </c>
      <c r="K70" s="152" t="str">
        <f t="shared" ref="K70:L83" si="22">IF(OR(B70&lt;&gt;0)*(E70&lt;&gt;0),B70/E70*100," ")</f>
        <v xml:space="preserve"> </v>
      </c>
      <c r="L70" s="156" t="str">
        <f t="shared" ref="L70:L80" si="23">IF(OR(C70&lt;&gt;0)*(F70&lt;&gt;0),C70/F70*100," ")</f>
        <v xml:space="preserve"> </v>
      </c>
      <c r="M70" s="90" t="str">
        <f t="shared" ref="M70:N83" si="24">IF(OR(B70&lt;&gt;0)*(H70&lt;&gt;0),B70/H70*100," ")</f>
        <v xml:space="preserve"> </v>
      </c>
      <c r="N70" s="91" t="str">
        <f t="shared" ref="N70:N80" si="25">IF(OR(C70&lt;&gt;0)*(I70&lt;&gt;0),C70/I70*100," ")</f>
        <v xml:space="preserve"> </v>
      </c>
      <c r="O70" s="157" t="str">
        <f t="shared" si="18"/>
        <v xml:space="preserve"> </v>
      </c>
      <c r="P70" s="156" t="str">
        <f t="shared" si="10"/>
        <v xml:space="preserve"> </v>
      </c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</row>
    <row r="71" spans="1:44" x14ac:dyDescent="0.25">
      <c r="A71" s="200" t="s">
        <v>67</v>
      </c>
      <c r="B71" s="75">
        <v>0</v>
      </c>
      <c r="C71" s="5">
        <v>0</v>
      </c>
      <c r="D71" s="89">
        <f t="shared" si="19"/>
        <v>0</v>
      </c>
      <c r="E71" s="75">
        <v>7</v>
      </c>
      <c r="F71" s="5">
        <v>14</v>
      </c>
      <c r="G71" s="89">
        <f t="shared" si="20"/>
        <v>1.742290365134281E-2</v>
      </c>
      <c r="H71" s="75">
        <v>1</v>
      </c>
      <c r="I71" s="5">
        <v>5</v>
      </c>
      <c r="J71" s="208">
        <f t="shared" si="21"/>
        <v>6.3231109705975336E-3</v>
      </c>
      <c r="K71" s="152" t="str">
        <f t="shared" si="22"/>
        <v xml:space="preserve"> </v>
      </c>
      <c r="L71" s="156" t="str">
        <f t="shared" si="23"/>
        <v xml:space="preserve"> </v>
      </c>
      <c r="M71" s="90" t="str">
        <f t="shared" si="24"/>
        <v xml:space="preserve"> </v>
      </c>
      <c r="N71" s="91" t="str">
        <f t="shared" si="25"/>
        <v xml:space="preserve"> </v>
      </c>
      <c r="O71" s="157">
        <f t="shared" ref="O71:P83" si="26">IF(OR(E71&lt;&gt;0)*(H71&lt;&gt;0),E71/H71*100," ")</f>
        <v>700</v>
      </c>
      <c r="P71" s="156">
        <f t="shared" ref="P71:P80" si="27">IF(OR(F71&lt;&gt;0)*(I71&lt;&gt;0),F71/I71*100," ")</f>
        <v>280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</row>
    <row r="72" spans="1:44" x14ac:dyDescent="0.25">
      <c r="A72" s="200" t="s">
        <v>88</v>
      </c>
      <c r="B72" s="75">
        <v>0</v>
      </c>
      <c r="C72" s="5">
        <v>0</v>
      </c>
      <c r="D72" s="89">
        <f t="shared" si="19"/>
        <v>0</v>
      </c>
      <c r="E72" s="75">
        <v>0</v>
      </c>
      <c r="F72" s="5">
        <v>0</v>
      </c>
      <c r="G72" s="89">
        <f t="shared" si="20"/>
        <v>0</v>
      </c>
      <c r="H72" s="75">
        <v>0</v>
      </c>
      <c r="I72" s="5">
        <v>0</v>
      </c>
      <c r="J72" s="208">
        <f t="shared" si="21"/>
        <v>0</v>
      </c>
      <c r="K72" s="152" t="str">
        <f t="shared" si="22"/>
        <v xml:space="preserve"> </v>
      </c>
      <c r="L72" s="156" t="str">
        <f t="shared" si="23"/>
        <v xml:space="preserve"> </v>
      </c>
      <c r="M72" s="90" t="str">
        <f t="shared" si="24"/>
        <v xml:space="preserve"> </v>
      </c>
      <c r="N72" s="91" t="str">
        <f t="shared" si="25"/>
        <v xml:space="preserve"> </v>
      </c>
      <c r="O72" s="157" t="str">
        <f t="shared" si="26"/>
        <v xml:space="preserve"> </v>
      </c>
      <c r="P72" s="156" t="str">
        <f t="shared" si="27"/>
        <v xml:space="preserve"> </v>
      </c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ht="17.25" customHeight="1" x14ac:dyDescent="0.25">
      <c r="A73" s="200" t="s">
        <v>55</v>
      </c>
      <c r="B73" s="75">
        <v>0</v>
      </c>
      <c r="C73" s="5">
        <v>0</v>
      </c>
      <c r="D73" s="89">
        <f t="shared" si="19"/>
        <v>0</v>
      </c>
      <c r="E73" s="75">
        <v>8</v>
      </c>
      <c r="F73" s="5">
        <v>108</v>
      </c>
      <c r="G73" s="89">
        <f t="shared" si="20"/>
        <v>0.13440525673893022</v>
      </c>
      <c r="H73" s="75">
        <v>5</v>
      </c>
      <c r="I73" s="5">
        <v>46</v>
      </c>
      <c r="J73" s="208">
        <f t="shared" si="21"/>
        <v>5.8172620929497314E-2</v>
      </c>
      <c r="K73" s="152" t="str">
        <f t="shared" si="22"/>
        <v xml:space="preserve"> </v>
      </c>
      <c r="L73" s="156" t="str">
        <f t="shared" si="23"/>
        <v xml:space="preserve"> </v>
      </c>
      <c r="M73" s="90" t="str">
        <f t="shared" si="24"/>
        <v xml:space="preserve"> </v>
      </c>
      <c r="N73" s="91" t="str">
        <f t="shared" si="25"/>
        <v xml:space="preserve"> </v>
      </c>
      <c r="O73" s="157">
        <f t="shared" si="26"/>
        <v>160</v>
      </c>
      <c r="P73" s="156">
        <f t="shared" si="27"/>
        <v>234.78260869565219</v>
      </c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ht="17.25" customHeight="1" x14ac:dyDescent="0.25">
      <c r="A74" s="200" t="s">
        <v>90</v>
      </c>
      <c r="B74" s="75">
        <v>0</v>
      </c>
      <c r="C74" s="5">
        <v>0</v>
      </c>
      <c r="D74" s="89">
        <f t="shared" si="19"/>
        <v>0</v>
      </c>
      <c r="E74" s="75">
        <v>0</v>
      </c>
      <c r="F74" s="5">
        <v>0</v>
      </c>
      <c r="G74" s="89">
        <f t="shared" si="20"/>
        <v>0</v>
      </c>
      <c r="H74" s="75">
        <v>0</v>
      </c>
      <c r="I74" s="5">
        <v>0</v>
      </c>
      <c r="J74" s="208">
        <f t="shared" si="21"/>
        <v>0</v>
      </c>
      <c r="K74" s="152" t="str">
        <f t="shared" si="22"/>
        <v xml:space="preserve"> </v>
      </c>
      <c r="L74" s="156" t="str">
        <f t="shared" si="23"/>
        <v xml:space="preserve"> </v>
      </c>
      <c r="M74" s="90" t="str">
        <f t="shared" si="24"/>
        <v xml:space="preserve"> </v>
      </c>
      <c r="N74" s="91" t="str">
        <f t="shared" si="25"/>
        <v xml:space="preserve"> </v>
      </c>
      <c r="O74" s="157" t="str">
        <f t="shared" si="26"/>
        <v xml:space="preserve"> </v>
      </c>
      <c r="P74" s="156" t="str">
        <f t="shared" si="27"/>
        <v xml:space="preserve"> 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</row>
    <row r="75" spans="1:44" x14ac:dyDescent="0.25">
      <c r="A75" s="200" t="s">
        <v>91</v>
      </c>
      <c r="B75" s="75">
        <v>0</v>
      </c>
      <c r="C75" s="5">
        <v>0</v>
      </c>
      <c r="D75" s="89">
        <f t="shared" si="19"/>
        <v>0</v>
      </c>
      <c r="E75" s="75">
        <v>0</v>
      </c>
      <c r="F75" s="5">
        <v>0</v>
      </c>
      <c r="G75" s="89">
        <f t="shared" si="20"/>
        <v>0</v>
      </c>
      <c r="H75" s="75">
        <v>0</v>
      </c>
      <c r="I75" s="5">
        <v>0</v>
      </c>
      <c r="J75" s="208">
        <f t="shared" si="21"/>
        <v>0</v>
      </c>
      <c r="K75" s="152" t="str">
        <f t="shared" si="22"/>
        <v xml:space="preserve"> </v>
      </c>
      <c r="L75" s="156" t="str">
        <f t="shared" si="23"/>
        <v xml:space="preserve"> </v>
      </c>
      <c r="M75" s="90" t="str">
        <f t="shared" si="24"/>
        <v xml:space="preserve"> </v>
      </c>
      <c r="N75" s="91" t="str">
        <f t="shared" si="25"/>
        <v xml:space="preserve"> </v>
      </c>
      <c r="O75" s="157" t="str">
        <f t="shared" si="26"/>
        <v xml:space="preserve"> </v>
      </c>
      <c r="P75" s="156" t="str">
        <f t="shared" si="27"/>
        <v xml:space="preserve"> </v>
      </c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x14ac:dyDescent="0.25">
      <c r="A76" s="200" t="s">
        <v>94</v>
      </c>
      <c r="B76" s="75">
        <v>0</v>
      </c>
      <c r="C76" s="5">
        <v>0</v>
      </c>
      <c r="D76" s="89">
        <f t="shared" si="19"/>
        <v>0</v>
      </c>
      <c r="E76" s="75">
        <v>3</v>
      </c>
      <c r="F76" s="5">
        <v>23</v>
      </c>
      <c r="G76" s="89">
        <f t="shared" si="20"/>
        <v>2.862334171292033E-2</v>
      </c>
      <c r="H76" s="75">
        <v>3</v>
      </c>
      <c r="I76" s="5">
        <v>16</v>
      </c>
      <c r="J76" s="208">
        <f t="shared" si="21"/>
        <v>2.0233955105912107E-2</v>
      </c>
      <c r="K76" s="152" t="str">
        <f t="shared" si="22"/>
        <v xml:space="preserve"> </v>
      </c>
      <c r="L76" s="156" t="str">
        <f t="shared" si="23"/>
        <v xml:space="preserve"> </v>
      </c>
      <c r="M76" s="90" t="str">
        <f t="shared" si="24"/>
        <v xml:space="preserve"> </v>
      </c>
      <c r="N76" s="91" t="str">
        <f t="shared" si="25"/>
        <v xml:space="preserve"> </v>
      </c>
      <c r="O76" s="157">
        <f t="shared" si="26"/>
        <v>100</v>
      </c>
      <c r="P76" s="156">
        <f t="shared" si="27"/>
        <v>143.75</v>
      </c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x14ac:dyDescent="0.25">
      <c r="A77" s="200" t="s">
        <v>96</v>
      </c>
      <c r="B77" s="75">
        <v>0</v>
      </c>
      <c r="C77" s="5">
        <v>0</v>
      </c>
      <c r="D77" s="89">
        <f t="shared" si="19"/>
        <v>0</v>
      </c>
      <c r="E77" s="75">
        <v>0</v>
      </c>
      <c r="F77" s="5">
        <v>0</v>
      </c>
      <c r="G77" s="89">
        <f t="shared" si="20"/>
        <v>0</v>
      </c>
      <c r="H77" s="75">
        <v>0</v>
      </c>
      <c r="I77" s="5">
        <v>0</v>
      </c>
      <c r="J77" s="208">
        <f t="shared" si="21"/>
        <v>0</v>
      </c>
      <c r="K77" s="152" t="str">
        <f t="shared" si="22"/>
        <v xml:space="preserve"> </v>
      </c>
      <c r="L77" s="156" t="str">
        <f t="shared" si="23"/>
        <v xml:space="preserve"> </v>
      </c>
      <c r="M77" s="90" t="str">
        <f t="shared" si="24"/>
        <v xml:space="preserve"> </v>
      </c>
      <c r="N77" s="91" t="str">
        <f t="shared" si="25"/>
        <v xml:space="preserve"> </v>
      </c>
      <c r="O77" s="157" t="str">
        <f t="shared" si="26"/>
        <v xml:space="preserve"> </v>
      </c>
      <c r="P77" s="156" t="str">
        <f t="shared" si="27"/>
        <v xml:space="preserve"> 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ht="15.75" x14ac:dyDescent="0.25">
      <c r="A78" s="200" t="s">
        <v>99</v>
      </c>
      <c r="B78" s="204">
        <v>0</v>
      </c>
      <c r="C78" s="141">
        <v>0</v>
      </c>
      <c r="D78" s="205">
        <f t="shared" si="19"/>
        <v>0</v>
      </c>
      <c r="E78" s="142">
        <v>0</v>
      </c>
      <c r="F78" s="141">
        <v>0</v>
      </c>
      <c r="G78" s="89">
        <f t="shared" si="20"/>
        <v>0</v>
      </c>
      <c r="H78" s="204">
        <v>0</v>
      </c>
      <c r="I78" s="119">
        <v>0</v>
      </c>
      <c r="J78" s="89">
        <f t="shared" si="21"/>
        <v>0</v>
      </c>
      <c r="K78" s="152" t="str">
        <f t="shared" si="22"/>
        <v xml:space="preserve"> </v>
      </c>
      <c r="L78" s="156" t="str">
        <f t="shared" si="23"/>
        <v xml:space="preserve"> </v>
      </c>
      <c r="M78" s="90" t="str">
        <f t="shared" si="24"/>
        <v xml:space="preserve"> </v>
      </c>
      <c r="N78" s="91" t="str">
        <f t="shared" si="25"/>
        <v xml:space="preserve"> </v>
      </c>
      <c r="O78" s="157" t="str">
        <f t="shared" si="26"/>
        <v xml:space="preserve"> </v>
      </c>
      <c r="P78" s="156" t="str">
        <f t="shared" si="27"/>
        <v xml:space="preserve"> </v>
      </c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</row>
    <row r="79" spans="1:44" x14ac:dyDescent="0.25">
      <c r="A79" s="200" t="s">
        <v>100</v>
      </c>
      <c r="B79" s="125">
        <v>0</v>
      </c>
      <c r="C79" s="4">
        <v>0</v>
      </c>
      <c r="D79" s="89">
        <f t="shared" si="19"/>
        <v>0</v>
      </c>
      <c r="E79" s="125">
        <v>1</v>
      </c>
      <c r="F79" s="4">
        <v>4</v>
      </c>
      <c r="G79" s="89">
        <f t="shared" ref="G79:G80" si="28">IF($F$83&lt;&gt;0,F79/$F$83*100,0)</f>
        <v>4.9779724718122314E-3</v>
      </c>
      <c r="H79" s="125">
        <v>1</v>
      </c>
      <c r="I79" s="4">
        <v>5</v>
      </c>
      <c r="J79" s="89">
        <f t="shared" ref="J79:J80" si="29">IF($I$83&lt;&gt;0,I79/$I$83*100,0)</f>
        <v>6.3231109705975336E-3</v>
      </c>
      <c r="K79" s="152" t="str">
        <f t="shared" si="22"/>
        <v xml:space="preserve"> </v>
      </c>
      <c r="L79" s="156" t="str">
        <f t="shared" si="23"/>
        <v xml:space="preserve"> </v>
      </c>
      <c r="M79" s="90" t="str">
        <f t="shared" si="24"/>
        <v xml:space="preserve"> </v>
      </c>
      <c r="N79" s="91" t="str">
        <f t="shared" si="25"/>
        <v xml:space="preserve"> </v>
      </c>
      <c r="O79" s="157">
        <f t="shared" si="26"/>
        <v>100</v>
      </c>
      <c r="P79" s="156">
        <f t="shared" si="27"/>
        <v>80</v>
      </c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</row>
    <row r="80" spans="1:44" ht="15.75" thickBot="1" x14ac:dyDescent="0.3">
      <c r="A80" s="202" t="s">
        <v>104</v>
      </c>
      <c r="B80" s="126">
        <v>0</v>
      </c>
      <c r="C80" s="131">
        <v>0</v>
      </c>
      <c r="D80" s="127">
        <f t="shared" si="19"/>
        <v>0</v>
      </c>
      <c r="E80" s="126">
        <v>1</v>
      </c>
      <c r="F80" s="131">
        <v>1</v>
      </c>
      <c r="G80" s="127">
        <f t="shared" si="28"/>
        <v>1.2444931179530579E-3</v>
      </c>
      <c r="H80" s="126">
        <v>0</v>
      </c>
      <c r="I80" s="122">
        <v>0</v>
      </c>
      <c r="J80" s="127">
        <f t="shared" si="29"/>
        <v>0</v>
      </c>
      <c r="K80" s="152" t="str">
        <f t="shared" si="22"/>
        <v xml:space="preserve"> </v>
      </c>
      <c r="L80" s="156" t="str">
        <f t="shared" si="23"/>
        <v xml:space="preserve"> </v>
      </c>
      <c r="M80" s="150" t="str">
        <f t="shared" si="24"/>
        <v xml:space="preserve"> </v>
      </c>
      <c r="N80" s="91" t="str">
        <f t="shared" si="25"/>
        <v xml:space="preserve"> </v>
      </c>
      <c r="O80" s="157" t="str">
        <f t="shared" si="26"/>
        <v xml:space="preserve"> </v>
      </c>
      <c r="P80" s="156" t="str">
        <f t="shared" si="27"/>
        <v xml:space="preserve"> </v>
      </c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ht="15.75" x14ac:dyDescent="0.25">
      <c r="A81" s="196" t="s">
        <v>24</v>
      </c>
      <c r="B81" s="128">
        <f>SUM(B6:B80)-B10</f>
        <v>11727</v>
      </c>
      <c r="C81" s="123">
        <f>SUM(C6:C80)-C10</f>
        <v>77551</v>
      </c>
      <c r="D81" s="138">
        <f t="shared" si="19"/>
        <v>95.414503309628685</v>
      </c>
      <c r="E81" s="128">
        <f>SUM(E6:E80)-E10</f>
        <v>11139</v>
      </c>
      <c r="F81" s="123">
        <f>SUM(F6:F80)-F10</f>
        <v>75635</v>
      </c>
      <c r="G81" s="138">
        <f>IF($F$83&lt;&gt;0,F81/$F$83*100,0)</f>
        <v>94.127236976379521</v>
      </c>
      <c r="H81" s="128">
        <f>SUM(H6:H80)-H10</f>
        <v>11885</v>
      </c>
      <c r="I81" s="123">
        <f>SUM(I6:I80)-I10</f>
        <v>75708</v>
      </c>
      <c r="J81" s="209">
        <f>IF($I$83&lt;&gt;0,I81/$I$83*100,0)</f>
        <v>95.742017072399619</v>
      </c>
      <c r="K81" s="130">
        <f t="shared" si="22"/>
        <v>105.27875033665499</v>
      </c>
      <c r="L81" s="124">
        <f t="shared" si="22"/>
        <v>102.53321874793416</v>
      </c>
      <c r="M81" s="130">
        <f t="shared" si="24"/>
        <v>98.670593184686581</v>
      </c>
      <c r="N81" s="124">
        <f t="shared" si="24"/>
        <v>102.43435304062977</v>
      </c>
      <c r="O81" s="130">
        <f t="shared" si="26"/>
        <v>93.723180479596124</v>
      </c>
      <c r="P81" s="124">
        <f t="shared" si="26"/>
        <v>99.903576900723834</v>
      </c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ht="15.75" x14ac:dyDescent="0.25">
      <c r="A82" s="107" t="s">
        <v>25</v>
      </c>
      <c r="B82" s="206">
        <f>B10</f>
        <v>1001</v>
      </c>
      <c r="C82" s="139">
        <f>C10</f>
        <v>3727</v>
      </c>
      <c r="D82" s="140">
        <f t="shared" si="19"/>
        <v>4.5854966903713184</v>
      </c>
      <c r="E82" s="129">
        <f>E10</f>
        <v>1043</v>
      </c>
      <c r="F82" s="106">
        <f>F10</f>
        <v>4719</v>
      </c>
      <c r="G82" s="140">
        <f>IF($F$83&lt;&gt;0,F82/$F$83*100,0)</f>
        <v>5.8727630236204797</v>
      </c>
      <c r="H82" s="206">
        <f>H10</f>
        <v>905</v>
      </c>
      <c r="I82" s="139">
        <f>I10</f>
        <v>3367</v>
      </c>
      <c r="J82" s="210">
        <f>IF($I$83&lt;&gt;0,I82/$I$83*100,0)</f>
        <v>4.2579829276003798</v>
      </c>
      <c r="K82" s="92">
        <f t="shared" si="22"/>
        <v>95.973154362416096</v>
      </c>
      <c r="L82" s="93">
        <f t="shared" si="22"/>
        <v>78.978597160415347</v>
      </c>
      <c r="M82" s="92">
        <f t="shared" si="24"/>
        <v>110.60773480662985</v>
      </c>
      <c r="N82" s="93">
        <f t="shared" si="24"/>
        <v>110.69201069201068</v>
      </c>
      <c r="O82" s="92">
        <f t="shared" si="26"/>
        <v>115.24861878453039</v>
      </c>
      <c r="P82" s="93">
        <f t="shared" si="26"/>
        <v>140.15444015444015</v>
      </c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</row>
    <row r="83" spans="1:44" ht="16.5" thickBot="1" x14ac:dyDescent="0.3">
      <c r="A83" s="108" t="s">
        <v>17</v>
      </c>
      <c r="B83" s="134">
        <f>B81+B82</f>
        <v>12728</v>
      </c>
      <c r="C83" s="133">
        <f>C81+C82</f>
        <v>81278</v>
      </c>
      <c r="D83" s="135">
        <f>D81+D82</f>
        <v>100</v>
      </c>
      <c r="E83" s="134">
        <f>SUM(E81:E82)</f>
        <v>12182</v>
      </c>
      <c r="F83" s="133">
        <f>SUM(F81:F82)</f>
        <v>80354</v>
      </c>
      <c r="G83" s="135">
        <f>G81+G82</f>
        <v>100</v>
      </c>
      <c r="H83" s="134">
        <f>SUM(H81:H82)</f>
        <v>12790</v>
      </c>
      <c r="I83" s="133">
        <f>SUM(I81:I82)</f>
        <v>79075</v>
      </c>
      <c r="J83" s="135">
        <f>J81+J82</f>
        <v>100</v>
      </c>
      <c r="K83" s="136">
        <f t="shared" si="22"/>
        <v>104.48202265637828</v>
      </c>
      <c r="L83" s="137">
        <f t="shared" si="22"/>
        <v>101.14991164098863</v>
      </c>
      <c r="M83" s="136">
        <f t="shared" si="24"/>
        <v>99.515246286161059</v>
      </c>
      <c r="N83" s="137">
        <f t="shared" si="24"/>
        <v>102.78596269364529</v>
      </c>
      <c r="O83" s="136">
        <f t="shared" si="26"/>
        <v>95.246286161063338</v>
      </c>
      <c r="P83" s="137">
        <f t="shared" si="26"/>
        <v>101.61745178627885</v>
      </c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x14ac:dyDescent="0.25">
      <c r="A84" s="100"/>
      <c r="B84" s="121"/>
      <c r="C84" s="12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</row>
    <row r="87" spans="1:44" x14ac:dyDescent="0.25">
      <c r="A87" s="100"/>
      <c r="B87" s="100"/>
      <c r="C87" s="12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</row>
    <row r="88" spans="1:44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</row>
    <row r="89" spans="1:44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</row>
    <row r="90" spans="1:44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</row>
    <row r="91" spans="1:44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</row>
    <row r="94" spans="1:44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4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</row>
    <row r="99" spans="1:44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</row>
    <row r="100" spans="1:44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</row>
    <row r="101" spans="1:44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</row>
    <row r="102" spans="1:44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</row>
    <row r="103" spans="1:44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</row>
    <row r="104" spans="1:44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</row>
    <row r="108" spans="1:44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2025-10-06T11:55:09Z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