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E94036C8-D365-4F7F-B7CC-3E9E1C91D0F7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5" l="1"/>
  <c r="I82" i="5"/>
  <c r="H82" i="5"/>
  <c r="H81" i="5"/>
  <c r="F81" i="5"/>
  <c r="F82" i="5"/>
  <c r="E82" i="5"/>
  <c r="E81" i="5"/>
  <c r="C81" i="5"/>
  <c r="C82" i="5"/>
  <c r="B82" i="5"/>
  <c r="B81" i="5"/>
  <c r="I12" i="3"/>
  <c r="C30" i="3"/>
  <c r="D30" i="3"/>
  <c r="C31" i="3"/>
  <c r="D31" i="3"/>
  <c r="C32" i="3"/>
  <c r="D32" i="3"/>
  <c r="G30" i="3"/>
  <c r="H30" i="3"/>
  <c r="G31" i="3"/>
  <c r="H31" i="3"/>
  <c r="G32" i="3"/>
  <c r="H32" i="3"/>
  <c r="D39" i="3"/>
  <c r="E38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4" i="3"/>
  <c r="E14" i="3"/>
  <c r="E12" i="3"/>
  <c r="E18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44" i="3"/>
  <c r="G44" i="3"/>
  <c r="C44" i="3"/>
  <c r="H43" i="3"/>
  <c r="G43" i="3"/>
  <c r="D43" i="3"/>
  <c r="C43" i="3"/>
  <c r="D42" i="3"/>
  <c r="C42" i="3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44" i="3" l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<sst xmlns="http://schemas.openxmlformats.org/spreadsheetml/2006/main" count="167" uniqueCount="110">
  <si>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</si>
  <si>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</si>
  <si>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</si>
  <si>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</si>
  <si>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</si>
  <si>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</si>
  <si>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</si>
  <si>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</si>
  <si>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</si>
  <si>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</si>
  <si>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</si>
  <si>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</si>
  <si>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</si>
  <si>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</si>
  <si>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</si>
  <si>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</si>
  <si>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</si>
  <si>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</si>
  <si>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</si>
  <si>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</si>
  <si>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</si>
  <si>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</si>
  <si>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</si>
  <si>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2023.</t>
  </si>
  <si>
    <t>Ukupno strani</t>
  </si>
  <si>
    <t>Ukupno domaći</t>
  </si>
  <si>
    <t>2024.</t>
  </si>
  <si>
    <t>INDEKS 24/23</t>
  </si>
  <si>
    <t>KAMP</t>
  </si>
  <si>
    <t>2025.</t>
  </si>
  <si>
    <t>INDEKS 25/24</t>
  </si>
  <si>
    <t>INDEKS 25/23</t>
  </si>
  <si>
    <t>Njemačka</t>
  </si>
  <si>
    <t>Austrija</t>
  </si>
  <si>
    <t>Mađarska</t>
  </si>
  <si>
    <t>Slovenija</t>
  </si>
  <si>
    <t>Hrvatska</t>
  </si>
  <si>
    <t>Italija</t>
  </si>
  <si>
    <t>Slovačka</t>
  </si>
  <si>
    <t>Poljska</t>
  </si>
  <si>
    <t>Češka</t>
  </si>
  <si>
    <t>Ukrajina</t>
  </si>
  <si>
    <t>Srbija</t>
  </si>
  <si>
    <t>Nizozemska</t>
  </si>
  <si>
    <t>Belgija</t>
  </si>
  <si>
    <t>Švicarska</t>
  </si>
  <si>
    <t>Rumunjska</t>
  </si>
  <si>
    <t>Bosna i Hercegovina</t>
  </si>
  <si>
    <t>Švedska</t>
  </si>
  <si>
    <t>Francuska</t>
  </si>
  <si>
    <t>Ujedinjena Kraljevina</t>
  </si>
  <si>
    <t>SAD</t>
  </si>
  <si>
    <t>Danska</t>
  </si>
  <si>
    <t>Litva</t>
  </si>
  <si>
    <t>Ostale azijske zemlje</t>
  </si>
  <si>
    <t>Rusija</t>
  </si>
  <si>
    <t>Makedonija</t>
  </si>
  <si>
    <t>Australija</t>
  </si>
  <si>
    <t>Letonija</t>
  </si>
  <si>
    <t>Španjolska</t>
  </si>
  <si>
    <t>Norveška</t>
  </si>
  <si>
    <t>Kanada</t>
  </si>
  <si>
    <t>Irska</t>
  </si>
  <si>
    <t>Estonija</t>
  </si>
  <si>
    <t>Ostale europske zemlje</t>
  </si>
  <si>
    <t>Ostale afričke zemlje</t>
  </si>
  <si>
    <t>Portugal</t>
  </si>
  <si>
    <t>Bjelorusija</t>
  </si>
  <si>
    <t>Bugarska</t>
  </si>
  <si>
    <t>Kazahstan</t>
  </si>
  <si>
    <t>Luksemburg</t>
  </si>
  <si>
    <t>Kina</t>
  </si>
  <si>
    <t>Argentina</t>
  </si>
  <si>
    <t>Turska</t>
  </si>
  <si>
    <t>Indija</t>
  </si>
  <si>
    <t>Ostale zemlje Južne i Srednje Amerike</t>
  </si>
  <si>
    <t>Finska</t>
  </si>
  <si>
    <t>Kosovo</t>
  </si>
  <si>
    <t>Grčka</t>
  </si>
  <si>
    <t>Izrael</t>
  </si>
  <si>
    <t>Japan</t>
  </si>
  <si>
    <t>Crna Gora</t>
  </si>
  <si>
    <t>Koreja, Republika</t>
  </si>
  <si>
    <t>Brazil</t>
  </si>
  <si>
    <t>Lihtenštajn</t>
  </si>
  <si>
    <t>Novi Zeland</t>
  </si>
  <si>
    <t>Island</t>
  </si>
  <si>
    <t>Južnoafrička Republika</t>
  </si>
  <si>
    <t>Albanija</t>
  </si>
  <si>
    <t>Tajland</t>
  </si>
  <si>
    <t>Malta</t>
  </si>
  <si>
    <t>Cipar</t>
  </si>
  <si>
    <t>Meksiko</t>
  </si>
  <si>
    <t>Indonezija</t>
  </si>
  <si>
    <t>Ujedinjeni Arapski Emirati</t>
  </si>
  <si>
    <t>Čile</t>
  </si>
  <si>
    <t>Maroko</t>
  </si>
  <si>
    <t>Jordan</t>
  </si>
  <si>
    <t>Hong Kong, Kina</t>
  </si>
  <si>
    <t>Ostale zemlje Sjeverne Amerike</t>
  </si>
  <si>
    <t>Tunis</t>
  </si>
  <si>
    <t>Ostale zemlje Oceanije</t>
  </si>
  <si>
    <t>Katar</t>
  </si>
  <si>
    <t>Tajvan, Kina</t>
  </si>
  <si>
    <t>Kuvajt</t>
  </si>
  <si>
    <t>Makao, Kina</t>
  </si>
  <si>
    <t>Oman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</si>
  <si>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6.10.2025.                                                                                                                                                                                                                                                                                                                                                                        siječanj-rujan, 2025.</t>
  </si>
  <si>
    <t>IZVJEŠTAJ PO KAPACITETIMA I-IX/2025</t>
  </si>
  <si>
    <t>TURISTIČKI PROMET PO ZEMLJAMA  I-IX/2025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</si>
</sst>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name val="Tahoma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7" fillId="0" borderId="0"/>
    <xf numFmtId="0" fontId="58" fillId="0" borderId="0"/>
  </cellStyleXfs>
  <cellXfs count="283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4" fontId="33" fillId="0" borderId="44" xfId="0" applyNumberFormat="1" applyFont="1" applyBorder="1" applyAlignment="1">
      <alignment horizontal="center" wrapText="1"/>
    </xf>
    <xf numFmtId="0" fontId="33" fillId="0" borderId="44" xfId="0" applyFont="1" applyBorder="1" applyAlignment="1">
      <alignment horizontal="center"/>
    </xf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166" fontId="44" fillId="36" borderId="35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5" xfId="0" applyNumberFormat="1" applyFill="1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4" xfId="0" applyFont="1" applyFill="1" applyBorder="1"/>
    <xf numFmtId="0" fontId="40" fillId="36" borderId="62" xfId="0" applyFont="1" applyFill="1" applyBorder="1"/>
    <xf numFmtId="3" fontId="0" fillId="37" borderId="35" xfId="0" applyNumberForma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0" fontId="33" fillId="0" borderId="41" xfId="0" applyFont="1" applyBorder="1" applyAlignment="1">
      <alignment horizontal="center"/>
    </xf>
    <xf numFmtId="166" fontId="44" fillId="36" borderId="34" xfId="0" applyNumberFormat="1" applyFont="1" applyFill="1" applyBorder="1"/>
    <xf numFmtId="3" fontId="0" fillId="38" borderId="46" xfId="0" applyNumberFormat="1" applyFill="1" applyBorder="1"/>
    <xf numFmtId="3" fontId="0" fillId="38" borderId="47" xfId="0" applyNumberFormat="1" applyFill="1" applyBorder="1"/>
    <xf numFmtId="3" fontId="0" fillId="38" borderId="56" xfId="0" applyNumberFormat="1" applyFill="1" applyBorder="1"/>
    <xf numFmtId="4" fontId="0" fillId="38" borderId="48" xfId="0" applyNumberFormat="1" applyFill="1" applyBorder="1"/>
    <xf numFmtId="4" fontId="33" fillId="0" borderId="41" xfId="0" applyNumberFormat="1" applyFont="1" applyBorder="1" applyAlignment="1">
      <alignment horizontal="center" wrapText="1"/>
    </xf>
    <xf numFmtId="4" fontId="0" fillId="38" borderId="45" xfId="0" applyNumberFormat="1" applyFill="1" applyBorder="1"/>
    <xf numFmtId="4" fontId="0" fillId="38" borderId="34" xfId="0" applyNumberFormat="1" applyFill="1" applyBorder="1"/>
    <xf numFmtId="4" fontId="0" fillId="37" borderId="34" xfId="0" applyNumberFormat="1" applyFill="1" applyBorder="1"/>
    <xf numFmtId="4" fontId="0" fillId="35" borderId="34" xfId="0" applyNumberFormat="1" applyFill="1" applyBorder="1"/>
    <xf numFmtId="166" fontId="0" fillId="38" borderId="46" xfId="0" applyNumberFormat="1" applyFill="1" applyBorder="1"/>
    <xf numFmtId="166" fontId="0" fillId="38" borderId="56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3" fontId="0" fillId="35" borderId="35" xfId="0" applyNumberFormat="1" applyFill="1" applyBorder="1"/>
    <xf numFmtId="0" fontId="0" fillId="0" borderId="35" xfId="0" applyBorder="1"/>
    <xf numFmtId="0" fontId="0" fillId="0" borderId="38" xfId="0" applyBorder="1"/>
    <xf numFmtId="3" fontId="40" fillId="36" borderId="32" xfId="0" applyNumberFormat="1" applyFont="1" applyFill="1" applyBorder="1"/>
    <xf numFmtId="4" fontId="0" fillId="35" borderId="37" xfId="0" applyNumberFormat="1" applyFill="1" applyBorder="1"/>
    <xf numFmtId="3" fontId="46" fillId="35" borderId="35" xfId="0" applyNumberFormat="1" applyFont="1" applyFill="1" applyBorder="1"/>
    <xf numFmtId="0" fontId="0" fillId="0" borderId="29" xfId="0" applyBorder="1"/>
    <xf numFmtId="0" fontId="0" fillId="0" borderId="55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4" fontId="0" fillId="37" borderId="45" xfId="0" applyNumberFormat="1" applyFill="1" applyBorder="1"/>
    <xf numFmtId="4" fontId="0" fillId="35" borderId="45" xfId="0" applyNumberFormat="1" applyFill="1" applyBorder="1"/>
    <xf numFmtId="166" fontId="44" fillId="36" borderId="32" xfId="0" applyNumberFormat="1" applyFont="1" applyFill="1" applyBorder="1"/>
    <xf numFmtId="166" fontId="44" fillId="36" borderId="24" xfId="0" applyNumberFormat="1" applyFont="1" applyFill="1" applyBorder="1"/>
    <xf numFmtId="166" fontId="44" fillId="36" borderId="28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2" xfId="0" applyNumberFormat="1" applyFont="1" applyFill="1" applyBorder="1"/>
    <xf numFmtId="3" fontId="44" fillId="36" borderId="43" xfId="0" applyNumberFormat="1" applyFont="1" applyFill="1" applyBorder="1"/>
    <xf numFmtId="4" fontId="44" fillId="36" borderId="41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1" xfId="0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0" fontId="44" fillId="36" borderId="42" xfId="0" applyFont="1" applyFill="1" applyBorder="1"/>
    <xf numFmtId="0" fontId="40" fillId="36" borderId="63" xfId="0" applyFont="1" applyFill="1" applyBorder="1"/>
    <xf numFmtId="4" fontId="44" fillId="36" borderId="28" xfId="0" applyNumberFormat="1" applyFont="1" applyFill="1" applyBorder="1"/>
    <xf numFmtId="4" fontId="44" fillId="36" borderId="26" xfId="0" applyNumberFormat="1" applyFont="1" applyFill="1" applyBorder="1"/>
    <xf numFmtId="4" fontId="49" fillId="36" borderId="28" xfId="0" applyNumberFormat="1" applyFont="1" applyFill="1" applyBorder="1"/>
    <xf numFmtId="3" fontId="44" fillId="36" borderId="35" xfId="0" applyNumberFormat="1" applyFont="1" applyFill="1" applyBorder="1"/>
    <xf numFmtId="3" fontId="44" fillId="36" borderId="30" xfId="0" applyNumberFormat="1" applyFont="1" applyFill="1" applyBorder="1"/>
    <xf numFmtId="4" fontId="44" fillId="36" borderId="34" xfId="0" applyNumberFormat="1" applyFont="1" applyFill="1" applyBorder="1"/>
    <xf numFmtId="4" fontId="44" fillId="36" borderId="31" xfId="0" applyNumberFormat="1" applyFont="1" applyFill="1" applyBorder="1"/>
    <xf numFmtId="4" fontId="49" fillId="36" borderId="34" xfId="0" applyNumberFormat="1" applyFont="1" applyFill="1" applyBorder="1"/>
    <xf numFmtId="0" fontId="0" fillId="0" borderId="64" xfId="0" applyBorder="1"/>
    <xf numFmtId="0" fontId="0" fillId="38" borderId="30" xfId="0" applyFill="1" applyBorder="1"/>
    <xf numFmtId="0" fontId="0" fillId="37" borderId="30" xfId="0" applyFill="1" applyBorder="1"/>
    <xf numFmtId="0" fontId="0" fillId="38" borderId="47" xfId="0" applyFill="1" applyBorder="1"/>
    <xf numFmtId="4" fontId="41" fillId="35" borderId="34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6" xfId="0" applyNumberFormat="1" applyFill="1" applyBorder="1"/>
    <xf numFmtId="166" fontId="0" fillId="37" borderId="56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2" fillId="0" borderId="30" xfId="0" applyNumberFormat="1" applyFont="1" applyBorder="1"/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4" fontId="56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3" fontId="41" fillId="36" borderId="30" xfId="0" applyNumberFormat="1" applyFont="1" applyFill="1" applyBorder="1"/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5" fillId="37" borderId="27" xfId="0" applyFont="1" applyFill="1" applyBorder="1" applyAlignment="1">
      <alignment horizontal="center" vertical="center" wrapText="1"/>
    </xf>
    <xf numFmtId="0" fontId="55" fillId="37" borderId="33" xfId="0" applyFont="1" applyFill="1" applyBorder="1" applyAlignment="1">
      <alignment horizontal="center" vertical="center" wrapText="1"/>
    </xf>
    <xf numFmtId="0" fontId="55" fillId="37" borderId="36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</cellXfs>
  <cellStyles count="59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Normalno 3" xfId="58" xr:uid="{0348A273-D907-4A3F-B82E-BA4AF469F2B2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10.051497485741995</c:v>
                </c:pt>
                <c:pt idx="1">
                  <c:v>38.754713135636401</c:v>
                </c:pt>
                <c:pt idx="2">
                  <c:v>10.271736647726275</c:v>
                </c:pt>
                <c:pt idx="3">
                  <c:v>0.16067707509742529</c:v>
                </c:pt>
                <c:pt idx="4">
                  <c:v>40.761375655797906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1829</c:v>
                </c:pt>
                <c:pt idx="1">
                  <c:v>116924</c:v>
                </c:pt>
                <c:pt idx="2">
                  <c:v>441148</c:v>
                </c:pt>
                <c:pt idx="3">
                  <c:v>114417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1844</c:v>
                </c:pt>
                <c:pt idx="1">
                  <c:v>104518</c:v>
                </c:pt>
                <c:pt idx="2">
                  <c:v>441099</c:v>
                </c:pt>
                <c:pt idx="3">
                  <c:v>106238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1848</c:v>
                </c:pt>
                <c:pt idx="1">
                  <c:v>65653</c:v>
                </c:pt>
                <c:pt idx="2">
                  <c:v>454544</c:v>
                </c:pt>
                <c:pt idx="3">
                  <c:v>114332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27662</c:v>
                </c:pt>
                <c:pt idx="1">
                  <c:v>67758</c:v>
                </c:pt>
                <c:pt idx="2">
                  <c:v>21877</c:v>
                </c:pt>
                <c:pt idx="3" formatCode="General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25495</c:v>
                </c:pt>
                <c:pt idx="1">
                  <c:v>66283</c:v>
                </c:pt>
                <c:pt idx="2">
                  <c:v>18924</c:v>
                </c:pt>
                <c:pt idx="3" formatCode="General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26652</c:v>
                </c:pt>
                <c:pt idx="1">
                  <c:v>67974</c:v>
                </c:pt>
                <c:pt idx="2">
                  <c:v>11205</c:v>
                </c:pt>
                <c:pt idx="3" formatCode="General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3826917740207159"/>
                  <c:y val="9.95223062006330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3185167418288277"/>
                  <c:y val="-0.174874689834836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-6.2641773243035048E-2"/>
                  <c:y val="-9.50698455738576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184505917211"/>
                      <c:h val="0.234566184649610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0.12810898335845111"/>
                  <c:y val="-0.149008745919252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93649852056933"/>
                      <c:h val="0.1871596670719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8527772615978802"/>
                  <c:y val="-4.14457125494656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6049731244431636"/>
                  <c:y val="3.7691896618732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23016209625926209"/>
                  <c:y val="-7.27973248310519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7039758136367"/>
                      <c:h val="0.243898173338515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-2.6961474515402629E-2"/>
                  <c:y val="-9.5649818523288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59721848628626"/>
                      <c:h val="0.1525863685749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19968311049365992"/>
                  <c:y val="-6.9252258503709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53826450395682"/>
                      <c:h val="0.1830082426480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Njemačka</c:v>
                </c:pt>
                <c:pt idx="1">
                  <c:v>Austrija</c:v>
                </c:pt>
                <c:pt idx="2">
                  <c:v>Mađarska</c:v>
                </c:pt>
                <c:pt idx="3">
                  <c:v>Slovenija</c:v>
                </c:pt>
                <c:pt idx="4">
                  <c:v>Hrvatska</c:v>
                </c:pt>
                <c:pt idx="5">
                  <c:v>Italija</c:v>
                </c:pt>
                <c:pt idx="6">
                  <c:v>Slovačka</c:v>
                </c:pt>
                <c:pt idx="7">
                  <c:v>Poljska</c:v>
                </c:pt>
                <c:pt idx="8">
                  <c:v>Češka</c:v>
                </c:pt>
                <c:pt idx="9">
                  <c:v>Ukrajina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26.509599328506727</c:v>
                </c:pt>
                <c:pt idx="1">
                  <c:v>13.439949697323813</c:v>
                </c:pt>
                <c:pt idx="2">
                  <c:v>9.0814719464703604</c:v>
                </c:pt>
                <c:pt idx="3">
                  <c:v>8.896692658360001</c:v>
                </c:pt>
                <c:pt idx="4">
                  <c:v>7.8056643897982854</c:v>
                </c:pt>
                <c:pt idx="5">
                  <c:v>5.8143190601466967</c:v>
                </c:pt>
                <c:pt idx="6">
                  <c:v>5.6513395756898079</c:v>
                </c:pt>
                <c:pt idx="7">
                  <c:v>5.5715552602777922</c:v>
                </c:pt>
                <c:pt idx="8">
                  <c:v>4.1262431078511925</c:v>
                </c:pt>
                <c:pt idx="9">
                  <c:v>2.0253055679961087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50" zoomScaleNormal="150" workbookViewId="0">
      <selection activeCell="A23" sqref="A23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85"/>
      <c r="B1" s="185"/>
      <c r="C1" s="185"/>
      <c r="D1" s="185"/>
    </row>
    <row r="2" spans="1:6" ht="59.25" customHeight="1" x14ac:dyDescent="0.3">
      <c r="A2" s="185"/>
      <c r="B2" s="185"/>
      <c r="C2" s="185"/>
      <c r="D2" s="185"/>
    </row>
    <row r="3" spans="1:6" ht="22.5" customHeight="1" x14ac:dyDescent="0.3">
      <c r="A3" s="185"/>
      <c r="B3" s="185"/>
      <c r="C3" s="185"/>
      <c r="D3" s="185"/>
    </row>
    <row r="4" spans="1:6" ht="200.25" customHeight="1" x14ac:dyDescent="0.25">
      <c r="A4" s="186" t="s">
        <v>107</v>
      </c>
      <c r="B4" s="187"/>
      <c r="C4" s="187"/>
      <c r="D4" s="187"/>
      <c r="E4" s="187"/>
      <c r="F4" s="188"/>
    </row>
    <row r="5" spans="1:6" ht="15" customHeight="1" x14ac:dyDescent="0.3">
      <c r="A5" s="134" t="s">
        <v>0</v>
      </c>
      <c r="B5" s="184"/>
      <c r="C5" s="184"/>
    </row>
    <row r="6" spans="1:6" ht="15" customHeight="1" x14ac:dyDescent="0.3">
      <c r="A6" s="184"/>
      <c r="B6" s="184"/>
      <c r="C6" s="184"/>
    </row>
    <row r="7" spans="1:6" ht="15" customHeight="1" x14ac:dyDescent="0.3">
      <c r="B7" s="184"/>
      <c r="C7" s="184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F56" sqref="F56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5" width="8.7109375" style="1" bestFit="1" customWidth="1"/>
    <col min="6" max="6" width="8.140625" style="1" bestFit="1" customWidth="1"/>
    <col min="7" max="8" width="9.5703125" style="1" bestFit="1" customWidth="1"/>
    <col min="9" max="9" width="10.42578125" style="1" bestFit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54" t="s">
        <v>108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9.9499999999999993" customHeight="1" x14ac:dyDescent="0.2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9.9499999999999993" customHeight="1" thickBot="1" x14ac:dyDescent="0.3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" customHeight="1" thickBot="1" x14ac:dyDescent="0.3">
      <c r="A4" s="265" t="s">
        <v>1</v>
      </c>
      <c r="B4" s="266"/>
      <c r="C4" s="269" t="s">
        <v>2</v>
      </c>
      <c r="D4" s="270"/>
      <c r="E4" s="270"/>
      <c r="F4" s="271"/>
      <c r="G4" s="269" t="s">
        <v>3</v>
      </c>
      <c r="H4" s="270"/>
      <c r="I4" s="270"/>
      <c r="J4" s="271"/>
      <c r="K4" s="262" t="s">
        <v>19</v>
      </c>
      <c r="L4" s="263"/>
      <c r="M4" s="263"/>
      <c r="N4" s="263"/>
      <c r="O4" s="263"/>
      <c r="P4" s="263"/>
      <c r="Q4" s="264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29" ht="15" customHeight="1" thickBot="1" x14ac:dyDescent="0.3">
      <c r="A5" s="267"/>
      <c r="B5" s="268"/>
      <c r="C5" s="220" t="s">
        <v>4</v>
      </c>
      <c r="D5" s="221" t="s">
        <v>5</v>
      </c>
      <c r="E5" s="221" t="s">
        <v>6</v>
      </c>
      <c r="F5" s="222" t="s">
        <v>7</v>
      </c>
      <c r="G5" s="223" t="s">
        <v>4</v>
      </c>
      <c r="H5" s="221" t="s">
        <v>5</v>
      </c>
      <c r="I5" s="221" t="s">
        <v>6</v>
      </c>
      <c r="J5" s="224" t="s">
        <v>7</v>
      </c>
      <c r="K5" s="88"/>
      <c r="L5" s="89"/>
      <c r="M5" s="89"/>
      <c r="N5" s="89"/>
      <c r="O5" s="89"/>
      <c r="P5" s="89"/>
      <c r="Q5" s="90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1:29" ht="15" customHeight="1" x14ac:dyDescent="0.25">
      <c r="A6" s="240" t="s">
        <v>8</v>
      </c>
      <c r="B6" s="226" t="s">
        <v>29</v>
      </c>
      <c r="C6" s="75">
        <v>3756</v>
      </c>
      <c r="D6" s="27">
        <v>23906</v>
      </c>
      <c r="E6" s="27">
        <f>SUM(C6:D6)</f>
        <v>27662</v>
      </c>
      <c r="F6" s="28">
        <f>E6/E42*100</f>
        <v>21.05559615150408</v>
      </c>
      <c r="G6" s="75">
        <v>9338</v>
      </c>
      <c r="H6" s="27">
        <v>105079</v>
      </c>
      <c r="I6" s="27">
        <f>SUM(G6:H6)</f>
        <v>114417</v>
      </c>
      <c r="J6" s="67">
        <f>I6/I42*100</f>
        <v>10.051497485741995</v>
      </c>
      <c r="K6" s="53"/>
      <c r="L6" s="54"/>
      <c r="M6" s="87"/>
      <c r="N6" s="87"/>
      <c r="O6" s="87"/>
      <c r="P6" s="54"/>
      <c r="Q6" s="55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5" customHeight="1" x14ac:dyDescent="0.25">
      <c r="A7" s="241"/>
      <c r="B7" s="227" t="s">
        <v>26</v>
      </c>
      <c r="C7" s="79">
        <v>3653</v>
      </c>
      <c r="D7" s="5">
        <v>21842</v>
      </c>
      <c r="E7" s="5">
        <f>SUM(C7:D7)</f>
        <v>25495</v>
      </c>
      <c r="F7" s="6">
        <f>E7/E43*100</f>
        <v>20.717199460434578</v>
      </c>
      <c r="G7" s="79">
        <v>8851</v>
      </c>
      <c r="H7" s="5">
        <v>97387</v>
      </c>
      <c r="I7" s="5">
        <f>SUM(G7:H7)</f>
        <v>106238</v>
      </c>
      <c r="J7" s="68">
        <f>I7/I43*100</f>
        <v>10.306074043318533</v>
      </c>
      <c r="K7" s="56"/>
      <c r="L7" s="81"/>
      <c r="Q7" s="57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 spans="1:29" ht="15" customHeight="1" x14ac:dyDescent="0.25">
      <c r="A8" s="241"/>
      <c r="B8" s="227">
        <v>2023</v>
      </c>
      <c r="C8" s="79">
        <v>2926</v>
      </c>
      <c r="D8" s="5">
        <v>23726</v>
      </c>
      <c r="E8" s="5">
        <f>SUM(C8:D8)</f>
        <v>26652</v>
      </c>
      <c r="F8" s="6">
        <f>E8/E44*100</f>
        <v>22.498733749788958</v>
      </c>
      <c r="G8" s="79">
        <v>6647</v>
      </c>
      <c r="H8" s="5">
        <v>107685</v>
      </c>
      <c r="I8" s="5">
        <f>SUM(G8:H8)</f>
        <v>114332</v>
      </c>
      <c r="J8" s="68">
        <f>I8/I44*100</f>
        <v>11.543299995355703</v>
      </c>
      <c r="K8" s="56"/>
      <c r="L8" s="81"/>
      <c r="Q8" s="57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5" customHeight="1" x14ac:dyDescent="0.25">
      <c r="A9" s="241"/>
      <c r="B9" s="227" t="s">
        <v>30</v>
      </c>
      <c r="C9" s="8">
        <f>C6/C7*100</f>
        <v>102.81960032849713</v>
      </c>
      <c r="D9" s="7">
        <f>D6/D7*100</f>
        <v>109.4496840948631</v>
      </c>
      <c r="E9" s="7">
        <f>E6/E7*100</f>
        <v>108.49970582467149</v>
      </c>
      <c r="F9" s="6"/>
      <c r="G9" s="8">
        <f>G6/G7*100</f>
        <v>105.50220314088803</v>
      </c>
      <c r="H9" s="7">
        <f>H6/H7*100</f>
        <v>107.89838479468511</v>
      </c>
      <c r="I9" s="7">
        <f>I6/I7*100</f>
        <v>107.69875185903348</v>
      </c>
      <c r="J9" s="68"/>
      <c r="K9" s="56"/>
      <c r="L9" s="81"/>
      <c r="Q9" s="57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ht="15" customHeight="1" x14ac:dyDescent="0.25">
      <c r="A10" s="241"/>
      <c r="B10" s="227" t="s">
        <v>31</v>
      </c>
      <c r="C10" s="8">
        <f>C6/C8*100</f>
        <v>128.36637047163364</v>
      </c>
      <c r="D10" s="7">
        <f>D6/D8*100</f>
        <v>100.75866138413554</v>
      </c>
      <c r="E10" s="7">
        <f>E6/E8*100</f>
        <v>103.78958427134923</v>
      </c>
      <c r="F10" s="6"/>
      <c r="G10" s="8">
        <f>G6/G8*100</f>
        <v>140.48442906574394</v>
      </c>
      <c r="H10" s="7">
        <f>H6/H8*100</f>
        <v>97.579978641407806</v>
      </c>
      <c r="I10" s="7">
        <f>I6/I8*100</f>
        <v>100.07434489031941</v>
      </c>
      <c r="J10" s="68"/>
      <c r="K10" s="56"/>
      <c r="L10" s="81"/>
      <c r="M10" s="81"/>
      <c r="N10" s="81"/>
      <c r="O10" s="81"/>
      <c r="Q10" s="57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 spans="1:29" ht="15" customHeight="1" thickBot="1" x14ac:dyDescent="0.3">
      <c r="A11" s="242"/>
      <c r="B11" s="228" t="s">
        <v>7</v>
      </c>
      <c r="C11" s="14">
        <f>C6/E6*100</f>
        <v>13.578193912226158</v>
      </c>
      <c r="D11" s="15">
        <f>D6/E6*100</f>
        <v>86.421806087773845</v>
      </c>
      <c r="E11" s="15">
        <f>SUM(C11:D11)</f>
        <v>100</v>
      </c>
      <c r="F11" s="16"/>
      <c r="G11" s="14">
        <f>G6/I6*100</f>
        <v>8.1613746209042368</v>
      </c>
      <c r="H11" s="15">
        <f>H6/I6*100</f>
        <v>91.83862537909576</v>
      </c>
      <c r="I11" s="15">
        <f>SUM(G11:H11)</f>
        <v>100</v>
      </c>
      <c r="J11" s="69"/>
      <c r="K11" s="56"/>
      <c r="Q11" s="57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29" ht="15" customHeight="1" x14ac:dyDescent="0.25">
      <c r="A12" s="243" t="s">
        <v>9</v>
      </c>
      <c r="B12" s="226" t="s">
        <v>29</v>
      </c>
      <c r="C12" s="78">
        <v>6885</v>
      </c>
      <c r="D12" s="30">
        <v>60873</v>
      </c>
      <c r="E12" s="30">
        <f>SUM(C12:D12)</f>
        <v>67758</v>
      </c>
      <c r="F12" s="31">
        <f>E12/E42*100</f>
        <v>51.575630252100844</v>
      </c>
      <c r="G12" s="78">
        <v>34847</v>
      </c>
      <c r="H12" s="30">
        <v>406301</v>
      </c>
      <c r="I12" s="30">
        <f>SUM(G12:H12)</f>
        <v>441148</v>
      </c>
      <c r="J12" s="70">
        <f>I12/I42*100</f>
        <v>38.754713135636401</v>
      </c>
      <c r="K12" s="56"/>
      <c r="M12" s="81" t="str">
        <f>A6</f>
        <v>HOTELI</v>
      </c>
      <c r="N12" s="81" t="str">
        <f>A12</f>
        <v>OBJEKTI U DOMAĆINSTVU</v>
      </c>
      <c r="O12" s="81" t="str">
        <f>A18</f>
        <v>OSTALI UGOSTITELJSKI OBJEKTI ZA SMJEŠTAJ</v>
      </c>
      <c r="P12" s="81" t="str">
        <f>A24</f>
        <v>KAMP</v>
      </c>
      <c r="Q12" s="57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29" ht="15" customHeight="1" x14ac:dyDescent="0.25">
      <c r="A13" s="243"/>
      <c r="B13" s="227" t="s">
        <v>26</v>
      </c>
      <c r="C13" s="79">
        <v>6010</v>
      </c>
      <c r="D13" s="5">
        <v>60273</v>
      </c>
      <c r="E13" s="5">
        <f>SUM(C13:D13)</f>
        <v>66283</v>
      </c>
      <c r="F13" s="6">
        <f>E13/E43*100</f>
        <v>53.861468203019612</v>
      </c>
      <c r="G13" s="79">
        <v>31109</v>
      </c>
      <c r="H13" s="5">
        <v>409990</v>
      </c>
      <c r="I13" s="5">
        <f>SUM(G13:H13)</f>
        <v>441099</v>
      </c>
      <c r="J13" s="68">
        <f>I13/I43*100</f>
        <v>42.79070534492142</v>
      </c>
      <c r="K13" s="56"/>
      <c r="L13" s="81" t="str">
        <f>B6</f>
        <v>2025.</v>
      </c>
      <c r="M13" s="92">
        <f>E6</f>
        <v>27662</v>
      </c>
      <c r="N13" s="92">
        <f>E12</f>
        <v>67758</v>
      </c>
      <c r="O13" s="92">
        <f>E18</f>
        <v>21877</v>
      </c>
      <c r="P13" s="1">
        <f>E24</f>
        <v>297</v>
      </c>
      <c r="Q13" s="57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 spans="1:29" ht="15" customHeight="1" x14ac:dyDescent="0.25">
      <c r="A14" s="243"/>
      <c r="B14" s="227">
        <v>2023</v>
      </c>
      <c r="C14" s="79">
        <v>5665</v>
      </c>
      <c r="D14" s="5">
        <v>62309</v>
      </c>
      <c r="E14" s="5">
        <f>C14+D14</f>
        <v>67974</v>
      </c>
      <c r="F14" s="6">
        <f>E14/E44*100</f>
        <v>57.381394563565756</v>
      </c>
      <c r="G14" s="79">
        <v>31698</v>
      </c>
      <c r="H14" s="5">
        <v>422846</v>
      </c>
      <c r="I14" s="5">
        <f>SUM(G14:H14)</f>
        <v>454544</v>
      </c>
      <c r="J14" s="68">
        <f>I14/I44*100</f>
        <v>45.892119031320739</v>
      </c>
      <c r="K14" s="56"/>
      <c r="L14" s="81" t="str">
        <f>B7</f>
        <v>2024.</v>
      </c>
      <c r="M14" s="92">
        <f>E7</f>
        <v>25495</v>
      </c>
      <c r="N14" s="92">
        <f>E13</f>
        <v>66283</v>
      </c>
      <c r="O14" s="93">
        <f>E19</f>
        <v>18924</v>
      </c>
      <c r="P14" s="1">
        <f>E25</f>
        <v>292</v>
      </c>
      <c r="Q14" s="57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 spans="1:29" ht="15" customHeight="1" x14ac:dyDescent="0.25">
      <c r="A15" s="243"/>
      <c r="B15" s="227" t="s">
        <v>30</v>
      </c>
      <c r="C15" s="13">
        <f>C12/C13*100</f>
        <v>114.55906821963396</v>
      </c>
      <c r="D15" s="9">
        <f>D12/D13*11</f>
        <v>11.109501766960332</v>
      </c>
      <c r="E15" s="9">
        <f>E12/E13*100</f>
        <v>102.22530663971155</v>
      </c>
      <c r="F15" s="6"/>
      <c r="G15" s="13">
        <f>G12/G13*100</f>
        <v>112.01581535889935</v>
      </c>
      <c r="H15" s="9">
        <f>H12/H13*100</f>
        <v>99.100221956633078</v>
      </c>
      <c r="I15" s="9">
        <f>I12/I13*100</f>
        <v>100.01110861733986</v>
      </c>
      <c r="J15" s="68"/>
      <c r="K15" s="56"/>
      <c r="L15" s="81">
        <f>B8</f>
        <v>2023</v>
      </c>
      <c r="M15" s="92">
        <f>E8</f>
        <v>26652</v>
      </c>
      <c r="N15" s="92">
        <f>E14</f>
        <v>67974</v>
      </c>
      <c r="O15" s="93">
        <f>E20</f>
        <v>11205</v>
      </c>
      <c r="P15" s="1">
        <f>E26</f>
        <v>295</v>
      </c>
      <c r="Q15" s="57"/>
      <c r="S15" s="91"/>
      <c r="T15" s="91"/>
      <c r="U15" s="81"/>
      <c r="V15" s="81"/>
      <c r="W15" s="81"/>
      <c r="X15" s="81"/>
      <c r="Y15" s="81"/>
      <c r="Z15" s="81"/>
      <c r="AA15" s="81"/>
      <c r="AB15" s="91"/>
      <c r="AC15" s="91"/>
    </row>
    <row r="16" spans="1:29" ht="15" customHeight="1" x14ac:dyDescent="0.25">
      <c r="A16" s="243"/>
      <c r="B16" s="227" t="s">
        <v>31</v>
      </c>
      <c r="C16" s="13">
        <f>C12/C14*100</f>
        <v>121.53574580759047</v>
      </c>
      <c r="D16" s="9">
        <f>D12/D14*100</f>
        <v>97.695357011025692</v>
      </c>
      <c r="E16" s="9">
        <f>E12/E14*100</f>
        <v>99.682231441433487</v>
      </c>
      <c r="F16" s="6"/>
      <c r="G16" s="13">
        <f>G12/G14*100</f>
        <v>109.93438071802638</v>
      </c>
      <c r="H16" s="9">
        <f>H12/H14*100</f>
        <v>96.087227974250681</v>
      </c>
      <c r="I16" s="9">
        <f>I12/I14*100</f>
        <v>97.052870569185828</v>
      </c>
      <c r="J16" s="68"/>
      <c r="K16" s="56"/>
      <c r="Q16" s="57"/>
      <c r="S16" s="91"/>
      <c r="T16" s="91"/>
      <c r="U16" s="81"/>
      <c r="V16" s="92"/>
      <c r="W16" s="92"/>
      <c r="X16" s="215"/>
      <c r="Y16" s="216"/>
      <c r="Z16" s="92"/>
      <c r="AA16" s="215"/>
      <c r="AB16" s="91"/>
      <c r="AC16" s="91"/>
    </row>
    <row r="17" spans="1:29" ht="15" customHeight="1" thickBot="1" x14ac:dyDescent="0.3">
      <c r="A17" s="243"/>
      <c r="B17" s="229" t="s">
        <v>7</v>
      </c>
      <c r="C17" s="10">
        <f>C12/E12*100</f>
        <v>10.161161781634641</v>
      </c>
      <c r="D17" s="11">
        <f>D12/E12*100</f>
        <v>89.838838218365353</v>
      </c>
      <c r="E17" s="11">
        <f>SUM(C17:D17)</f>
        <v>100</v>
      </c>
      <c r="F17" s="12"/>
      <c r="G17" s="10">
        <f>G12/I12*100</f>
        <v>7.8991630926582452</v>
      </c>
      <c r="H17" s="11">
        <f>H12/I12*100</f>
        <v>92.100836907341758</v>
      </c>
      <c r="I17" s="11">
        <f>SUM(G17:H17)</f>
        <v>100</v>
      </c>
      <c r="J17" s="71"/>
      <c r="K17" s="56"/>
      <c r="Q17" s="57"/>
      <c r="S17" s="91"/>
      <c r="T17" s="91"/>
      <c r="U17" s="81"/>
      <c r="V17" s="92"/>
      <c r="W17" s="92"/>
      <c r="X17" s="217"/>
      <c r="Y17" s="216"/>
      <c r="Z17" s="92"/>
      <c r="AA17" s="217"/>
      <c r="AB17" s="91"/>
      <c r="AC17" s="91"/>
    </row>
    <row r="18" spans="1:29" ht="15" customHeight="1" thickBot="1" x14ac:dyDescent="0.3">
      <c r="A18" s="244" t="s">
        <v>10</v>
      </c>
      <c r="B18" s="226" t="s">
        <v>29</v>
      </c>
      <c r="C18" s="75">
        <v>1880</v>
      </c>
      <c r="D18" s="27">
        <v>19997</v>
      </c>
      <c r="E18" s="27">
        <f>C18+D18</f>
        <v>21877</v>
      </c>
      <c r="F18" s="28">
        <f>E18/E42*100</f>
        <v>16.65220436000487</v>
      </c>
      <c r="G18" s="75">
        <v>8442</v>
      </c>
      <c r="H18" s="27">
        <v>108482</v>
      </c>
      <c r="I18" s="27">
        <f>G18+H18</f>
        <v>116924</v>
      </c>
      <c r="J18" s="67">
        <f>I18/I42*100</f>
        <v>10.271736647726275</v>
      </c>
      <c r="K18" s="58"/>
      <c r="L18" s="59"/>
      <c r="M18" s="59"/>
      <c r="N18" s="59"/>
      <c r="O18" s="59"/>
      <c r="P18" s="59"/>
      <c r="Q18" s="60"/>
      <c r="S18" s="91"/>
      <c r="T18" s="91"/>
      <c r="U18" s="81"/>
      <c r="V18" s="81"/>
      <c r="W18" s="81"/>
      <c r="X18" s="217"/>
      <c r="Y18" s="218"/>
      <c r="Z18" s="81"/>
      <c r="AA18" s="217"/>
      <c r="AB18" s="91"/>
      <c r="AC18" s="91"/>
    </row>
    <row r="19" spans="1:29" ht="15" customHeight="1" x14ac:dyDescent="0.25">
      <c r="A19" s="245"/>
      <c r="B19" s="227" t="s">
        <v>26</v>
      </c>
      <c r="C19" s="79">
        <v>1857</v>
      </c>
      <c r="D19" s="5">
        <v>17067</v>
      </c>
      <c r="E19" s="5">
        <f>SUM(C19:D19)</f>
        <v>18924</v>
      </c>
      <c r="F19" s="6">
        <f>E19/E43*100</f>
        <v>15.37761453576246</v>
      </c>
      <c r="G19" s="79">
        <v>8287</v>
      </c>
      <c r="H19" s="5">
        <v>96231</v>
      </c>
      <c r="I19" s="5">
        <f>SUM(G19:H19)</f>
        <v>104518</v>
      </c>
      <c r="J19" s="68">
        <f>I19/I43*100</f>
        <v>10.13921804683415</v>
      </c>
      <c r="K19" s="56"/>
      <c r="Q19" s="57"/>
      <c r="S19" s="91"/>
      <c r="T19" s="91"/>
      <c r="U19" s="81"/>
      <c r="V19" s="92"/>
      <c r="W19" s="92"/>
      <c r="X19" s="217"/>
      <c r="Y19" s="216"/>
      <c r="Z19" s="92"/>
      <c r="AA19" s="81"/>
      <c r="AB19" s="91"/>
      <c r="AC19" s="91"/>
    </row>
    <row r="20" spans="1:29" ht="15" customHeight="1" x14ac:dyDescent="0.25">
      <c r="A20" s="245"/>
      <c r="B20" s="227">
        <v>2023</v>
      </c>
      <c r="C20" s="79">
        <v>927</v>
      </c>
      <c r="D20" s="5">
        <v>10278</v>
      </c>
      <c r="E20" s="5">
        <f>C20+D20</f>
        <v>11205</v>
      </c>
      <c r="F20" s="6">
        <f>E20/E44*100</f>
        <v>9.4588890764815119</v>
      </c>
      <c r="G20" s="79">
        <v>5349</v>
      </c>
      <c r="H20" s="5">
        <v>60304</v>
      </c>
      <c r="I20" s="5">
        <f>G20+H20</f>
        <v>65653</v>
      </c>
      <c r="J20" s="68">
        <f>I20/I44*100</f>
        <v>6.6285228509523844</v>
      </c>
      <c r="K20" s="56"/>
      <c r="Q20" s="57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ht="15" customHeight="1" x14ac:dyDescent="0.25">
      <c r="A21" s="245"/>
      <c r="B21" s="227" t="s">
        <v>30</v>
      </c>
      <c r="C21" s="13">
        <f>C18/C19*100</f>
        <v>101.23855681206247</v>
      </c>
      <c r="D21" s="9">
        <f>D18/D19*100</f>
        <v>117.16763344465929</v>
      </c>
      <c r="E21" s="9">
        <f>E18/E19*100</f>
        <v>115.60452335658422</v>
      </c>
      <c r="F21" s="6"/>
      <c r="G21" s="13">
        <f>G18/G19*100</f>
        <v>101.87039942077953</v>
      </c>
      <c r="H21" s="9">
        <f>H18/H19*100</f>
        <v>112.73082478619156</v>
      </c>
      <c r="I21" s="9">
        <f>I18/I19*100</f>
        <v>111.86972578885934</v>
      </c>
      <c r="J21" s="68"/>
      <c r="K21" s="56"/>
      <c r="Q21" s="57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 spans="1:29" ht="15" customHeight="1" x14ac:dyDescent="0.25">
      <c r="A22" s="245"/>
      <c r="B22" s="227" t="s">
        <v>31</v>
      </c>
      <c r="C22" s="13">
        <f>C18/C20*100</f>
        <v>202.8047464940669</v>
      </c>
      <c r="D22" s="225">
        <f>D18/D20*100</f>
        <v>194.56119867678535</v>
      </c>
      <c r="E22" s="9">
        <f>E18/E20*100</f>
        <v>195.24319500223115</v>
      </c>
      <c r="F22" s="6"/>
      <c r="G22" s="13">
        <f>G18/G20*100</f>
        <v>157.82389231632081</v>
      </c>
      <c r="H22" s="9">
        <f>H18/H20*100</f>
        <v>179.89188113557972</v>
      </c>
      <c r="I22" s="9">
        <f>I18/I20*100</f>
        <v>178.09391802354807</v>
      </c>
      <c r="J22" s="68"/>
      <c r="K22" s="56"/>
      <c r="Q22" s="57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 spans="1:29" ht="15" customHeight="1" thickBot="1" x14ac:dyDescent="0.3">
      <c r="A23" s="246"/>
      <c r="B23" s="228" t="s">
        <v>7</v>
      </c>
      <c r="C23" s="14">
        <f>C18/E18*100</f>
        <v>8.5935000228550535</v>
      </c>
      <c r="D23" s="15">
        <f>D18/E18*100</f>
        <v>91.406499977144946</v>
      </c>
      <c r="E23" s="15">
        <f>SUM(C23:D23)</f>
        <v>100</v>
      </c>
      <c r="F23" s="16"/>
      <c r="G23" s="14">
        <f>G18/I18*100</f>
        <v>7.2200745783585916</v>
      </c>
      <c r="H23" s="15">
        <f>H18/I18*100</f>
        <v>92.779925421641408</v>
      </c>
      <c r="I23" s="15">
        <f>SUM(G23:H23)</f>
        <v>100</v>
      </c>
      <c r="J23" s="69"/>
      <c r="K23" s="56"/>
      <c r="Q23" s="57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 spans="1:29" ht="15" customHeight="1" x14ac:dyDescent="0.25">
      <c r="A24" s="247" t="s">
        <v>28</v>
      </c>
      <c r="B24" s="226" t="s">
        <v>29</v>
      </c>
      <c r="C24" s="78">
        <v>2</v>
      </c>
      <c r="D24" s="30">
        <v>295</v>
      </c>
      <c r="E24" s="29">
        <f>SUM(C24:D24)</f>
        <v>297</v>
      </c>
      <c r="F24" s="31">
        <f>E24/E42*100</f>
        <v>0.22606868834490318</v>
      </c>
      <c r="G24" s="78">
        <v>8</v>
      </c>
      <c r="H24" s="30">
        <v>1821</v>
      </c>
      <c r="I24" s="30">
        <f>SUM(G24:H24)</f>
        <v>1829</v>
      </c>
      <c r="J24" s="70">
        <f>I24/I42*100</f>
        <v>0.16067707509742529</v>
      </c>
      <c r="K24" s="56"/>
      <c r="M24" s="81" t="str">
        <f>B6</f>
        <v>2025.</v>
      </c>
      <c r="N24" s="81" t="str">
        <f>B7</f>
        <v>2024.</v>
      </c>
      <c r="O24" s="81">
        <f>B8</f>
        <v>2023</v>
      </c>
      <c r="Q24" s="57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ht="15" customHeight="1" x14ac:dyDescent="0.25">
      <c r="A25" s="247"/>
      <c r="B25" s="227" t="s">
        <v>26</v>
      </c>
      <c r="C25" s="79">
        <v>1</v>
      </c>
      <c r="D25" s="5">
        <v>291</v>
      </c>
      <c r="E25" s="5">
        <f>SUM(C25:D25)</f>
        <v>292</v>
      </c>
      <c r="F25" s="6">
        <f>E25/E43*100</f>
        <v>0.23727877005086864</v>
      </c>
      <c r="G25" s="79">
        <v>5</v>
      </c>
      <c r="H25" s="5">
        <v>1839</v>
      </c>
      <c r="I25" s="5">
        <f>SUM(G25:H25)</f>
        <v>1844</v>
      </c>
      <c r="J25" s="68">
        <f>I25/I43*100</f>
        <v>0.17888514971930358</v>
      </c>
      <c r="K25" s="56"/>
      <c r="L25" s="81" t="s">
        <v>11</v>
      </c>
      <c r="M25" s="81">
        <f>I24</f>
        <v>1829</v>
      </c>
      <c r="N25" s="81">
        <f>I25</f>
        <v>1844</v>
      </c>
      <c r="O25" s="81">
        <f>I26</f>
        <v>1848</v>
      </c>
      <c r="Q25" s="57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ht="15" customHeight="1" x14ac:dyDescent="0.25">
      <c r="A26" s="247"/>
      <c r="B26" s="227">
        <v>2023</v>
      </c>
      <c r="C26" s="79">
        <v>2</v>
      </c>
      <c r="D26" s="5">
        <v>293</v>
      </c>
      <c r="E26" s="5">
        <f>SUM(C26:D26)</f>
        <v>295</v>
      </c>
      <c r="F26" s="6">
        <f>E26/E44*100</f>
        <v>0.24902920817153471</v>
      </c>
      <c r="G26" s="79">
        <v>20</v>
      </c>
      <c r="H26" s="5">
        <v>1828</v>
      </c>
      <c r="I26" s="4">
        <f>SUM(G26:H26)</f>
        <v>1848</v>
      </c>
      <c r="J26" s="68">
        <f>I26/I44*100</f>
        <v>0.18657959618844538</v>
      </c>
      <c r="K26" s="56"/>
      <c r="L26" s="81" t="str">
        <f>A18</f>
        <v>OSTALI UGOSTITELJSKI OBJEKTI ZA SMJEŠTAJ</v>
      </c>
      <c r="M26" s="93">
        <f>I18</f>
        <v>116924</v>
      </c>
      <c r="N26" s="93">
        <f>I19</f>
        <v>104518</v>
      </c>
      <c r="O26" s="93">
        <f>I20</f>
        <v>65653</v>
      </c>
      <c r="Q26" s="57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 spans="1:29" ht="15" customHeight="1" x14ac:dyDescent="0.25">
      <c r="A27" s="247"/>
      <c r="B27" s="227" t="s">
        <v>30</v>
      </c>
      <c r="C27" s="13">
        <f>C24/C25*100</f>
        <v>200</v>
      </c>
      <c r="D27" s="9">
        <f>D24/D25*100</f>
        <v>101.37457044673539</v>
      </c>
      <c r="E27" s="9">
        <f>E24/E25*100</f>
        <v>101.71232876712328</v>
      </c>
      <c r="F27" s="6"/>
      <c r="G27" s="13">
        <f>G24/G25*100</f>
        <v>160</v>
      </c>
      <c r="H27" s="9">
        <f>H24/H25*100</f>
        <v>99.021207177814034</v>
      </c>
      <c r="I27" s="5">
        <f>I24/I25*100</f>
        <v>99.186550976138832</v>
      </c>
      <c r="J27" s="68"/>
      <c r="K27" s="56"/>
      <c r="L27" s="81" t="s">
        <v>9</v>
      </c>
      <c r="M27" s="93">
        <f>I12</f>
        <v>441148</v>
      </c>
      <c r="N27" s="93">
        <f>I13</f>
        <v>441099</v>
      </c>
      <c r="O27" s="93">
        <f>I14</f>
        <v>454544</v>
      </c>
      <c r="Q27" s="57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 spans="1:29" ht="15" customHeight="1" x14ac:dyDescent="0.25">
      <c r="A28" s="247"/>
      <c r="B28" s="227" t="s">
        <v>31</v>
      </c>
      <c r="C28" s="13">
        <f>C24/C26*100</f>
        <v>100</v>
      </c>
      <c r="D28" s="9">
        <f>D24/D26*100</f>
        <v>100.6825938566553</v>
      </c>
      <c r="E28" s="9">
        <f>E24/E26*100</f>
        <v>100.67796610169491</v>
      </c>
      <c r="F28" s="6"/>
      <c r="G28" s="13">
        <f>G24/G26*100</f>
        <v>40</v>
      </c>
      <c r="H28" s="9">
        <f>H24/H26*100</f>
        <v>99.61706783369803</v>
      </c>
      <c r="I28" s="9">
        <f>I24/I26*100</f>
        <v>98.971861471861473</v>
      </c>
      <c r="J28" s="68"/>
      <c r="K28" s="56"/>
      <c r="L28" s="81" t="s">
        <v>8</v>
      </c>
      <c r="M28" s="93">
        <f>I6</f>
        <v>114417</v>
      </c>
      <c r="N28" s="93">
        <f>I7</f>
        <v>106238</v>
      </c>
      <c r="O28" s="93">
        <f>I8</f>
        <v>114332</v>
      </c>
      <c r="Q28" s="57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29" ht="15" customHeight="1" thickBot="1" x14ac:dyDescent="0.3">
      <c r="A29" s="247"/>
      <c r="B29" s="229" t="s">
        <v>7</v>
      </c>
      <c r="C29" s="10">
        <f>C24/E24*100</f>
        <v>0.67340067340067333</v>
      </c>
      <c r="D29" s="11">
        <f>D24/E24*100</f>
        <v>99.326599326599336</v>
      </c>
      <c r="E29" s="11">
        <f>SUM(C29:D29)</f>
        <v>100.00000000000001</v>
      </c>
      <c r="F29" s="12"/>
      <c r="G29" s="10">
        <f>G24/I24*100</f>
        <v>0.4373974849644614</v>
      </c>
      <c r="H29" s="11">
        <f>H24/I24*100</f>
        <v>99.562602515035536</v>
      </c>
      <c r="I29" s="11">
        <f>SUM(G29:H29)</f>
        <v>100</v>
      </c>
      <c r="J29" s="71"/>
      <c r="K29" s="56"/>
      <c r="Q29" s="57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 spans="1:29" ht="15" customHeight="1" x14ac:dyDescent="0.25">
      <c r="A30" s="256" t="s">
        <v>12</v>
      </c>
      <c r="B30" s="230" t="s">
        <v>29</v>
      </c>
      <c r="C30" s="75">
        <f t="shared" ref="C30:J32" si="0">C6+C12+C18+C24</f>
        <v>12523</v>
      </c>
      <c r="D30" s="27">
        <f t="shared" si="0"/>
        <v>105071</v>
      </c>
      <c r="E30" s="27">
        <f t="shared" si="0"/>
        <v>117594</v>
      </c>
      <c r="F30" s="28">
        <f t="shared" si="0"/>
        <v>89.50949945195471</v>
      </c>
      <c r="G30" s="75">
        <f t="shared" si="0"/>
        <v>52635</v>
      </c>
      <c r="H30" s="27">
        <f t="shared" si="0"/>
        <v>621683</v>
      </c>
      <c r="I30" s="27">
        <f>I6+I12+I18+I24</f>
        <v>674318</v>
      </c>
      <c r="J30" s="67">
        <f t="shared" si="0"/>
        <v>59.238624344202094</v>
      </c>
      <c r="K30" s="56"/>
      <c r="Q30" s="57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 spans="1:29" ht="15" customHeight="1" x14ac:dyDescent="0.25">
      <c r="A31" s="257"/>
      <c r="B31" s="231" t="s">
        <v>26</v>
      </c>
      <c r="C31" s="77">
        <f t="shared" si="0"/>
        <v>11521</v>
      </c>
      <c r="D31" s="42">
        <f t="shared" si="0"/>
        <v>99473</v>
      </c>
      <c r="E31" s="42">
        <f t="shared" si="0"/>
        <v>110994</v>
      </c>
      <c r="F31" s="43">
        <f t="shared" si="0"/>
        <v>90.193560969267509</v>
      </c>
      <c r="G31" s="77">
        <f t="shared" si="0"/>
        <v>48252</v>
      </c>
      <c r="H31" s="42">
        <f t="shared" si="0"/>
        <v>605447</v>
      </c>
      <c r="I31" s="42">
        <f t="shared" si="0"/>
        <v>653699</v>
      </c>
      <c r="J31" s="72">
        <f t="shared" si="0"/>
        <v>63.414882584793411</v>
      </c>
      <c r="K31" s="64"/>
      <c r="L31" s="65"/>
      <c r="M31" s="65"/>
      <c r="N31" s="65"/>
      <c r="O31" s="65"/>
      <c r="P31" s="65"/>
      <c r="Q31" s="66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29" ht="15" customHeight="1" x14ac:dyDescent="0.25">
      <c r="A32" s="257"/>
      <c r="B32" s="231">
        <v>2023</v>
      </c>
      <c r="C32" s="77">
        <f t="shared" si="0"/>
        <v>9520</v>
      </c>
      <c r="D32" s="42">
        <f t="shared" si="0"/>
        <v>96606</v>
      </c>
      <c r="E32" s="42">
        <f t="shared" si="0"/>
        <v>106126</v>
      </c>
      <c r="F32" s="43">
        <f t="shared" si="0"/>
        <v>89.588046598007764</v>
      </c>
      <c r="G32" s="77">
        <f t="shared" si="0"/>
        <v>43714</v>
      </c>
      <c r="H32" s="42">
        <f t="shared" si="0"/>
        <v>592663</v>
      </c>
      <c r="I32" s="42">
        <f t="shared" si="0"/>
        <v>636377</v>
      </c>
      <c r="J32" s="72">
        <f t="shared" si="0"/>
        <v>64.250521473817273</v>
      </c>
      <c r="K32" s="64"/>
      <c r="L32" s="65"/>
      <c r="M32" s="65"/>
      <c r="N32" s="65"/>
      <c r="O32" s="65"/>
      <c r="P32" s="65"/>
      <c r="Q32" s="66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17" ht="15" customHeight="1" thickBot="1" x14ac:dyDescent="0.3">
      <c r="A33" s="257"/>
      <c r="B33" s="231" t="s">
        <v>30</v>
      </c>
      <c r="C33" s="45">
        <f>C30/C31*100</f>
        <v>108.69716170471312</v>
      </c>
      <c r="D33" s="44">
        <f>D30/D31*100</f>
        <v>105.62765775637611</v>
      </c>
      <c r="E33" s="44">
        <f>E30/E31*100</f>
        <v>105.94626736580355</v>
      </c>
      <c r="F33" s="43"/>
      <c r="G33" s="45">
        <f>G30/G31*100</f>
        <v>109.08356130315842</v>
      </c>
      <c r="H33" s="44">
        <f>H30/H31*100</f>
        <v>102.68165504164692</v>
      </c>
      <c r="I33" s="44">
        <f>I30/I31*100</f>
        <v>103.15420399908825</v>
      </c>
      <c r="J33" s="72"/>
      <c r="K33" s="61"/>
      <c r="L33" s="62"/>
      <c r="M33" s="62"/>
      <c r="N33" s="62"/>
      <c r="O33" s="62"/>
      <c r="P33" s="62"/>
      <c r="Q33" s="63"/>
    </row>
    <row r="34" spans="1:17" ht="15" customHeight="1" x14ac:dyDescent="0.25">
      <c r="A34" s="257"/>
      <c r="B34" s="231" t="s">
        <v>31</v>
      </c>
      <c r="C34" s="45">
        <f>C30/C32*100</f>
        <v>131.54411764705881</v>
      </c>
      <c r="D34" s="44">
        <f>D30/D32*100</f>
        <v>108.76239571041135</v>
      </c>
      <c r="E34" s="44">
        <f>E30/E32*100</f>
        <v>110.80602302922942</v>
      </c>
      <c r="F34" s="43"/>
      <c r="G34" s="45">
        <f>G30/G32*100</f>
        <v>120.40764972320082</v>
      </c>
      <c r="H34" s="44">
        <f>H30/H32*100</f>
        <v>104.89654322945754</v>
      </c>
      <c r="I34" s="44">
        <f>I30/I32*100</f>
        <v>105.96203194018641</v>
      </c>
      <c r="J34" s="43"/>
      <c r="K34" s="248" t="s">
        <v>20</v>
      </c>
      <c r="L34" s="249"/>
      <c r="M34" s="249"/>
      <c r="N34" s="249"/>
      <c r="O34" s="249"/>
      <c r="P34" s="249"/>
      <c r="Q34" s="250"/>
    </row>
    <row r="35" spans="1:17" ht="15" customHeight="1" thickBot="1" x14ac:dyDescent="0.3">
      <c r="A35" s="258"/>
      <c r="B35" s="232" t="s">
        <v>7</v>
      </c>
      <c r="C35" s="50">
        <f>C30/E30*100</f>
        <v>10.64935285813902</v>
      </c>
      <c r="D35" s="48">
        <f>D30/E30*100</f>
        <v>89.350647141860989</v>
      </c>
      <c r="E35" s="48">
        <f>SUM(C35:D35)</f>
        <v>100.00000000000001</v>
      </c>
      <c r="F35" s="49"/>
      <c r="G35" s="50">
        <f>G30/I30*100</f>
        <v>7.8056643897982854</v>
      </c>
      <c r="H35" s="48">
        <f>H30/I30*100</f>
        <v>92.194335610201719</v>
      </c>
      <c r="I35" s="48">
        <f>SUM(G35:H35)</f>
        <v>100</v>
      </c>
      <c r="J35" s="49"/>
      <c r="K35" s="251"/>
      <c r="L35" s="252"/>
      <c r="M35" s="252"/>
      <c r="N35" s="252"/>
      <c r="O35" s="252"/>
      <c r="P35" s="252"/>
      <c r="Q35" s="253"/>
    </row>
    <row r="36" spans="1:17" ht="15" customHeight="1" x14ac:dyDescent="0.25">
      <c r="A36" s="259" t="s">
        <v>13</v>
      </c>
      <c r="B36" s="226" t="s">
        <v>29</v>
      </c>
      <c r="C36" s="75">
        <v>3856</v>
      </c>
      <c r="D36" s="27">
        <v>9926</v>
      </c>
      <c r="E36" s="27">
        <f>SUM(C36:D36)</f>
        <v>13782</v>
      </c>
      <c r="F36" s="28">
        <f>E36/E42*100</f>
        <v>10.490500548045304</v>
      </c>
      <c r="G36" s="75">
        <v>166934</v>
      </c>
      <c r="H36" s="27">
        <v>297056</v>
      </c>
      <c r="I36" s="27">
        <f>G36+H36</f>
        <v>463990</v>
      </c>
      <c r="J36" s="28">
        <f>I36/I42*100</f>
        <v>40.761375655797906</v>
      </c>
      <c r="K36" s="56"/>
      <c r="Q36" s="57"/>
    </row>
    <row r="37" spans="1:17" ht="15" customHeight="1" x14ac:dyDescent="0.25">
      <c r="A37" s="260"/>
      <c r="B37" s="227" t="s">
        <v>26</v>
      </c>
      <c r="C37" s="76">
        <v>3466</v>
      </c>
      <c r="D37" s="22">
        <v>8602</v>
      </c>
      <c r="E37" s="158">
        <f>SUM(C37:D37)</f>
        <v>12068</v>
      </c>
      <c r="F37" s="23">
        <f>E37/E43*100</f>
        <v>9.8064390307324771</v>
      </c>
      <c r="G37" s="76">
        <v>150558</v>
      </c>
      <c r="H37" s="22">
        <v>226572</v>
      </c>
      <c r="I37" s="22">
        <f>G37+H37</f>
        <v>377130</v>
      </c>
      <c r="J37" s="23">
        <f>I37/I43*100</f>
        <v>36.585117415206597</v>
      </c>
      <c r="K37" s="56"/>
      <c r="L37" s="81" t="s">
        <v>8</v>
      </c>
      <c r="M37" s="82">
        <f>J6</f>
        <v>10.051497485741995</v>
      </c>
      <c r="Q37" s="57"/>
    </row>
    <row r="38" spans="1:17" ht="15" customHeight="1" x14ac:dyDescent="0.25">
      <c r="A38" s="260"/>
      <c r="B38" s="227">
        <v>2023</v>
      </c>
      <c r="C38" s="76">
        <v>3635</v>
      </c>
      <c r="D38" s="22">
        <v>8699</v>
      </c>
      <c r="E38" s="22">
        <f>SUM(C38:D38)</f>
        <v>12334</v>
      </c>
      <c r="F38" s="23">
        <f>E38/E44*100</f>
        <v>10.411953401992234</v>
      </c>
      <c r="G38" s="76">
        <v>146448</v>
      </c>
      <c r="H38" s="22">
        <v>207637</v>
      </c>
      <c r="I38" s="22">
        <f>G38+H38</f>
        <v>354085</v>
      </c>
      <c r="J38" s="23">
        <f>I38/I44*100</f>
        <v>35.749478526182735</v>
      </c>
      <c r="K38" s="56"/>
      <c r="L38" s="81" t="s">
        <v>9</v>
      </c>
      <c r="M38" s="82">
        <f>J12</f>
        <v>38.754713135636401</v>
      </c>
      <c r="Q38" s="57"/>
    </row>
    <row r="39" spans="1:17" ht="15" customHeight="1" x14ac:dyDescent="0.25">
      <c r="A39" s="260"/>
      <c r="B39" s="227" t="s">
        <v>30</v>
      </c>
      <c r="C39" s="25">
        <f>C36/C37*100</f>
        <v>111.25216387766879</v>
      </c>
      <c r="D39" s="24">
        <f>D36/D37*100</f>
        <v>115.39176935596373</v>
      </c>
      <c r="E39" s="219">
        <f>E36/E37*100</f>
        <v>114.20285051375538</v>
      </c>
      <c r="F39" s="23"/>
      <c r="G39" s="25">
        <f>G36/G37*100</f>
        <v>110.87687137183013</v>
      </c>
      <c r="H39" s="24">
        <f>H36/H37*100</f>
        <v>131.10887488303939</v>
      </c>
      <c r="I39" s="24">
        <f>I36/I37*100</f>
        <v>123.03184578262139</v>
      </c>
      <c r="J39" s="23"/>
      <c r="K39" s="56"/>
      <c r="L39" s="81" t="s">
        <v>10</v>
      </c>
      <c r="M39" s="82">
        <f>J18</f>
        <v>10.271736647726275</v>
      </c>
      <c r="Q39" s="57"/>
    </row>
    <row r="40" spans="1:17" ht="15" customHeight="1" x14ac:dyDescent="0.25">
      <c r="A40" s="260"/>
      <c r="B40" s="227" t="s">
        <v>31</v>
      </c>
      <c r="C40" s="25">
        <f>C36/C38*100</f>
        <v>106.07977991746904</v>
      </c>
      <c r="D40" s="219">
        <f>D36/D38*100</f>
        <v>114.10506954822392</v>
      </c>
      <c r="E40" s="24">
        <f>E36/E38*100</f>
        <v>111.73990595102967</v>
      </c>
      <c r="F40" s="23"/>
      <c r="G40" s="25">
        <f>G36/G38*100</f>
        <v>113.98858297825849</v>
      </c>
      <c r="H40" s="24">
        <f>H36/H38*100</f>
        <v>143.06506065874581</v>
      </c>
      <c r="I40" s="24">
        <f>I36/I38*100</f>
        <v>131.03915726449864</v>
      </c>
      <c r="J40" s="23"/>
      <c r="K40" s="56"/>
      <c r="L40" s="81" t="s">
        <v>11</v>
      </c>
      <c r="M40" s="82">
        <f>J24</f>
        <v>0.16067707509742529</v>
      </c>
      <c r="Q40" s="57"/>
    </row>
    <row r="41" spans="1:17" ht="15" customHeight="1" thickBot="1" x14ac:dyDescent="0.3">
      <c r="A41" s="261"/>
      <c r="B41" s="233" t="s">
        <v>7</v>
      </c>
      <c r="C41" s="47">
        <f>C36/E36*100</f>
        <v>27.978522710782176</v>
      </c>
      <c r="D41" s="46">
        <f>D36/E36*100</f>
        <v>72.021477289217813</v>
      </c>
      <c r="E41" s="46">
        <f>SUM(C41:D41)</f>
        <v>99.999999999999986</v>
      </c>
      <c r="F41" s="26"/>
      <c r="G41" s="47">
        <f>G36/I36*100</f>
        <v>35.97793055884825</v>
      </c>
      <c r="H41" s="46">
        <f>H36/I36*100</f>
        <v>64.022069441151757</v>
      </c>
      <c r="I41" s="46">
        <f>SUM(G41:H41)</f>
        <v>100</v>
      </c>
      <c r="J41" s="26"/>
      <c r="K41" s="56"/>
      <c r="L41" s="81" t="s">
        <v>21</v>
      </c>
      <c r="M41" s="82">
        <f>J36</f>
        <v>40.761375655797906</v>
      </c>
      <c r="Q41" s="57"/>
    </row>
    <row r="42" spans="1:17" ht="15" customHeight="1" x14ac:dyDescent="0.25">
      <c r="A42" s="238" t="s">
        <v>18</v>
      </c>
      <c r="B42" s="234" t="s">
        <v>29</v>
      </c>
      <c r="C42" s="73">
        <f t="shared" ref="C42:D44" si="1">C30+C36</f>
        <v>16379</v>
      </c>
      <c r="D42" s="51">
        <f t="shared" si="1"/>
        <v>114997</v>
      </c>
      <c r="E42" s="51">
        <f>SUM(C42:D42)</f>
        <v>131376</v>
      </c>
      <c r="F42" s="52">
        <f>F6+F12+F18+F24+F36</f>
        <v>100.00000000000001</v>
      </c>
      <c r="G42" s="73">
        <f>G30+G36</f>
        <v>219569</v>
      </c>
      <c r="H42" s="51">
        <f t="shared" ref="G42:H44" si="2">H30+H36</f>
        <v>918739</v>
      </c>
      <c r="I42" s="51">
        <f>SUM(G42:H42)</f>
        <v>1138308</v>
      </c>
      <c r="J42" s="52">
        <f>J6+J12+J18+J24+J36</f>
        <v>100</v>
      </c>
      <c r="K42" s="56"/>
      <c r="Q42" s="57"/>
    </row>
    <row r="43" spans="1:17" ht="15" customHeight="1" x14ac:dyDescent="0.25">
      <c r="A43" s="238"/>
      <c r="B43" s="235" t="s">
        <v>26</v>
      </c>
      <c r="C43" s="74">
        <f t="shared" si="1"/>
        <v>14987</v>
      </c>
      <c r="D43" s="32">
        <f t="shared" si="1"/>
        <v>108075</v>
      </c>
      <c r="E43" s="32">
        <f>SUM(C43:D43)</f>
        <v>123062</v>
      </c>
      <c r="F43" s="33">
        <f>F31+F37</f>
        <v>99.999999999999986</v>
      </c>
      <c r="G43" s="74">
        <f t="shared" si="2"/>
        <v>198810</v>
      </c>
      <c r="H43" s="32">
        <f t="shared" si="2"/>
        <v>832019</v>
      </c>
      <c r="I43" s="32">
        <f>SUM(G43:H43)</f>
        <v>1030829</v>
      </c>
      <c r="J43" s="33">
        <f>J7+J13+J19+J25+J37</f>
        <v>100</v>
      </c>
      <c r="K43" s="56"/>
      <c r="Q43" s="57"/>
    </row>
    <row r="44" spans="1:17" ht="15" customHeight="1" x14ac:dyDescent="0.25">
      <c r="A44" s="238"/>
      <c r="B44" s="235">
        <v>2023</v>
      </c>
      <c r="C44" s="74">
        <f t="shared" si="1"/>
        <v>13155</v>
      </c>
      <c r="D44" s="32">
        <f t="shared" si="1"/>
        <v>105305</v>
      </c>
      <c r="E44" s="32">
        <f>SUM(C44:D44)</f>
        <v>118460</v>
      </c>
      <c r="F44" s="33">
        <f>F32+F38</f>
        <v>100</v>
      </c>
      <c r="G44" s="74">
        <f t="shared" si="2"/>
        <v>190162</v>
      </c>
      <c r="H44" s="32">
        <f t="shared" si="2"/>
        <v>800300</v>
      </c>
      <c r="I44" s="237">
        <f>SUM(G44:H44)</f>
        <v>990462</v>
      </c>
      <c r="J44" s="33">
        <f>J32+J38</f>
        <v>100</v>
      </c>
      <c r="K44" s="56"/>
      <c r="Q44" s="57"/>
    </row>
    <row r="45" spans="1:17" ht="15" customHeight="1" x14ac:dyDescent="0.25">
      <c r="A45" s="238"/>
      <c r="B45" s="235" t="s">
        <v>30</v>
      </c>
      <c r="C45" s="35">
        <f>C42/C43*100</f>
        <v>109.28804964302394</v>
      </c>
      <c r="D45" s="34">
        <f>D42/D43*100</f>
        <v>106.40481147351377</v>
      </c>
      <c r="E45" s="34">
        <f>E42/E43*100</f>
        <v>106.75594415822917</v>
      </c>
      <c r="F45" s="33"/>
      <c r="G45" s="35">
        <f>G42/G43*100</f>
        <v>110.4416276847241</v>
      </c>
      <c r="H45" s="34">
        <f>H42/H43*100</f>
        <v>110.42283890151548</v>
      </c>
      <c r="I45" s="34">
        <f>I42/I43*100</f>
        <v>110.42646258496802</v>
      </c>
      <c r="J45" s="33"/>
      <c r="K45" s="56"/>
      <c r="Q45" s="57"/>
    </row>
    <row r="46" spans="1:17" ht="15" customHeight="1" x14ac:dyDescent="0.25">
      <c r="A46" s="238"/>
      <c r="B46" s="235" t="s">
        <v>31</v>
      </c>
      <c r="C46" s="35">
        <f>C42/C44*100</f>
        <v>124.50779171417712</v>
      </c>
      <c r="D46" s="34">
        <f>D42/D44*100</f>
        <v>109.20374151274868</v>
      </c>
      <c r="E46" s="34">
        <f>E42/E44*100</f>
        <v>110.90325848387641</v>
      </c>
      <c r="F46" s="33"/>
      <c r="G46" s="35">
        <f>G42/G44*100</f>
        <v>115.46418317013914</v>
      </c>
      <c r="H46" s="34">
        <f>H42/H44*100</f>
        <v>114.79932525303012</v>
      </c>
      <c r="I46" s="34">
        <f>I42/I44*100</f>
        <v>114.92697347298532</v>
      </c>
      <c r="J46" s="33"/>
      <c r="K46" s="56"/>
      <c r="Q46" s="57"/>
    </row>
    <row r="47" spans="1:17" ht="15" customHeight="1" thickBot="1" x14ac:dyDescent="0.3">
      <c r="A47" s="239"/>
      <c r="B47" s="236" t="s">
        <v>7</v>
      </c>
      <c r="C47" s="38">
        <f>C42/E42*100</f>
        <v>12.467269516502254</v>
      </c>
      <c r="D47" s="36">
        <f>D42/E42*100</f>
        <v>87.532730483497744</v>
      </c>
      <c r="E47" s="36">
        <f>SUM(C47:D47)</f>
        <v>100</v>
      </c>
      <c r="F47" s="37"/>
      <c r="G47" s="38">
        <f>G42/I42*100</f>
        <v>19.289067633716005</v>
      </c>
      <c r="H47" s="36">
        <f>H42/I42*100</f>
        <v>80.710932366283998</v>
      </c>
      <c r="I47" s="36">
        <f>SUM(G47:H47)</f>
        <v>100</v>
      </c>
      <c r="J47" s="37"/>
      <c r="K47" s="58"/>
      <c r="L47" s="59"/>
      <c r="M47" s="59"/>
      <c r="N47" s="59"/>
      <c r="O47" s="59"/>
      <c r="P47" s="59"/>
      <c r="Q47" s="60"/>
    </row>
    <row r="48" spans="1:17" ht="15" customHeight="1" x14ac:dyDescent="0.25">
      <c r="A48" s="83"/>
      <c r="B48" s="84"/>
      <c r="C48" s="84"/>
      <c r="D48" s="84"/>
      <c r="E48" s="84"/>
      <c r="F48" s="84"/>
      <c r="G48" s="84"/>
      <c r="H48" s="84"/>
    </row>
    <row r="49" spans="1:17" ht="15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ht="15" customHeight="1" x14ac:dyDescent="0.25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1:17" ht="15" customHeight="1" x14ac:dyDescent="0.25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ht="15" customHeight="1" x14ac:dyDescent="0.25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ht="15" customHeight="1" x14ac:dyDescent="0.25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ht="15" customHeight="1" x14ac:dyDescent="0.25">
      <c r="A54" s="85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ht="15" customHeight="1" x14ac:dyDescent="0.25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 ht="15" customHeight="1" x14ac:dyDescent="0.25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</row>
    <row r="57" spans="1:17" ht="15" customHeight="1" x14ac:dyDescent="0.25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1:17" ht="15" customHeight="1" x14ac:dyDescent="0.25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</row>
    <row r="59" spans="1:17" ht="15" customHeight="1" x14ac:dyDescent="0.2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</row>
    <row r="60" spans="1:17" ht="15" customHeight="1" x14ac:dyDescent="0.25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 ht="15" customHeight="1" x14ac:dyDescent="0.2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17" ht="15" customHeight="1" x14ac:dyDescent="0.25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17" ht="15" customHeight="1" x14ac:dyDescent="0.2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7" ht="15" customHeight="1" x14ac:dyDescent="0.25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1:17" ht="15" customHeight="1" x14ac:dyDescent="0.25">
      <c r="A66" s="85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ht="15" customHeight="1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 ht="15" customHeight="1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 ht="15" customHeight="1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 ht="15" customHeight="1" x14ac:dyDescent="0.25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 ht="15" customHeight="1" x14ac:dyDescent="0.25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ht="15" customHeight="1" x14ac:dyDescent="0.25">
      <c r="A72" s="85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</sheetData>
  <mergeCells count="13">
    <mergeCell ref="K34:Q35"/>
    <mergeCell ref="A1:Q3"/>
    <mergeCell ref="A30:A35"/>
    <mergeCell ref="A36:A41"/>
    <mergeCell ref="K4:Q4"/>
    <mergeCell ref="A4:B5"/>
    <mergeCell ref="C4:F4"/>
    <mergeCell ref="G4:J4"/>
    <mergeCell ref="A42:A47"/>
    <mergeCell ref="A6:A11"/>
    <mergeCell ref="A12:A17"/>
    <mergeCell ref="A18:A23"/>
    <mergeCell ref="A24:A29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topLeftCell="A54" zoomScaleNormal="100" zoomScaleSheetLayoutView="80" zoomScalePageLayoutView="60" workbookViewId="0">
      <selection activeCell="B82" sqref="B82"/>
    </sheetView>
  </sheetViews>
  <sheetFormatPr defaultRowHeight="15" x14ac:dyDescent="0.25"/>
  <cols>
    <col min="1" max="1" width="25.42578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72" t="s">
        <v>109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9.9499999999999993" customHeight="1" x14ac:dyDescent="0.2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9.9499999999999993" customHeight="1" thickBot="1" x14ac:dyDescent="0.3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4" spans="1:44" x14ac:dyDescent="0.25">
      <c r="A4" s="281" t="s">
        <v>22</v>
      </c>
      <c r="B4" s="274" t="s">
        <v>29</v>
      </c>
      <c r="C4" s="274"/>
      <c r="D4" s="274"/>
      <c r="E4" s="275" t="s">
        <v>26</v>
      </c>
      <c r="F4" s="274"/>
      <c r="G4" s="276"/>
      <c r="H4" s="274" t="s">
        <v>23</v>
      </c>
      <c r="I4" s="274"/>
      <c r="J4" s="274"/>
      <c r="K4" s="277" t="s">
        <v>30</v>
      </c>
      <c r="L4" s="278"/>
      <c r="M4" s="274" t="s">
        <v>31</v>
      </c>
      <c r="N4" s="274"/>
      <c r="O4" s="279" t="s">
        <v>27</v>
      </c>
      <c r="P4" s="280"/>
      <c r="Q4" s="100"/>
      <c r="R4" s="100"/>
      <c r="S4" s="100"/>
      <c r="T4" s="100"/>
      <c r="U4" s="100"/>
      <c r="V4" s="100"/>
      <c r="W4" s="107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1:44" ht="30.75" thickBot="1" x14ac:dyDescent="0.3">
      <c r="A5" s="282"/>
      <c r="B5" s="17" t="s">
        <v>14</v>
      </c>
      <c r="C5" s="18" t="s">
        <v>15</v>
      </c>
      <c r="D5" s="126" t="s">
        <v>16</v>
      </c>
      <c r="E5" s="19" t="s">
        <v>14</v>
      </c>
      <c r="F5" s="18" t="s">
        <v>15</v>
      </c>
      <c r="G5" s="20" t="s">
        <v>16</v>
      </c>
      <c r="H5" s="17" t="s">
        <v>14</v>
      </c>
      <c r="I5" s="18" t="s">
        <v>15</v>
      </c>
      <c r="J5" s="126" t="s">
        <v>16</v>
      </c>
      <c r="K5" s="19" t="s">
        <v>14</v>
      </c>
      <c r="L5" s="21" t="s">
        <v>15</v>
      </c>
      <c r="M5" s="17" t="s">
        <v>14</v>
      </c>
      <c r="N5" s="120" t="s">
        <v>15</v>
      </c>
      <c r="O5" s="19" t="s">
        <v>14</v>
      </c>
      <c r="P5" s="21" t="s">
        <v>15</v>
      </c>
      <c r="Q5" t="str">
        <f t="shared" ref="Q5:Q14" si="0">A6</f>
        <v>Njemačka</v>
      </c>
      <c r="R5" s="101">
        <f>D6</f>
        <v>26.509599328506727</v>
      </c>
      <c r="W5" s="102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44" x14ac:dyDescent="0.25">
      <c r="A6" s="180" t="s">
        <v>32</v>
      </c>
      <c r="B6" s="122">
        <v>22923</v>
      </c>
      <c r="C6" s="123">
        <v>178759</v>
      </c>
      <c r="D6" s="127">
        <f t="shared" ref="D6:D37" si="1">IF($C$83&lt;&gt;0,C6/$C$83*100,0)</f>
        <v>26.509599328506727</v>
      </c>
      <c r="E6" s="124">
        <v>22850</v>
      </c>
      <c r="F6" s="123">
        <v>183290</v>
      </c>
      <c r="G6" s="125">
        <f t="shared" ref="G6:G37" si="2">IF($F$83&lt;&gt;0,F6/$F$83*100,0)</f>
        <v>28.038898636834386</v>
      </c>
      <c r="H6" s="122">
        <v>24257</v>
      </c>
      <c r="I6" s="123">
        <v>192433</v>
      </c>
      <c r="J6" s="127">
        <f t="shared" ref="J6:J37" si="3">IF($I$83&lt;&gt;0,I6/$I$83*100,0)</f>
        <v>30.238836413006752</v>
      </c>
      <c r="K6" s="132">
        <f t="shared" ref="K6:K37" si="4">IF(OR(B6&lt;&gt;0)*(E6&lt;&gt;0),B6/E6*100," ")</f>
        <v>100.31947483588621</v>
      </c>
      <c r="L6" s="133">
        <f t="shared" ref="L6:L37" si="5">IF(OR(C6&lt;&gt;0)*(F6&lt;&gt;0),C6/F6*100," ")</f>
        <v>97.527961154454687</v>
      </c>
      <c r="M6" s="189">
        <f t="shared" ref="M6:M37" si="6">IF(OR(B6&lt;&gt;0)*(H6&lt;&gt;0),B6/H6*100," ")</f>
        <v>94.500556540380103</v>
      </c>
      <c r="N6" s="190">
        <f t="shared" ref="N6:N37" si="7">IF(OR(C6&lt;&gt;0)*(I6&lt;&gt;0),C6/I6*100," ")</f>
        <v>92.894150171748095</v>
      </c>
      <c r="O6" s="131">
        <f>IF(OR(E6&lt;&gt;0)*(H6&lt;&gt;0),E6/H6*100," ")</f>
        <v>94.199612482994596</v>
      </c>
      <c r="P6" s="133">
        <f>IF(OR(F6&lt;&gt;0)*(I6&lt;&gt;0),F6/I6*100," ")</f>
        <v>95.248735923672129</v>
      </c>
      <c r="Q6" t="str">
        <f t="shared" si="0"/>
        <v>Austrija</v>
      </c>
      <c r="R6" s="101">
        <f t="shared" ref="R6:R14" si="8">D7</f>
        <v>13.439949697323813</v>
      </c>
      <c r="W6" s="102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</row>
    <row r="7" spans="1:44" x14ac:dyDescent="0.25">
      <c r="A7" s="178" t="s">
        <v>33</v>
      </c>
      <c r="B7" s="108">
        <v>17841</v>
      </c>
      <c r="C7" s="109">
        <v>90628</v>
      </c>
      <c r="D7" s="128">
        <f t="shared" si="1"/>
        <v>13.439949697323813</v>
      </c>
      <c r="E7" s="112">
        <v>16123</v>
      </c>
      <c r="F7" s="109">
        <v>85040</v>
      </c>
      <c r="G7" s="39">
        <f t="shared" si="2"/>
        <v>13.009045447522482</v>
      </c>
      <c r="H7" s="108">
        <v>15459</v>
      </c>
      <c r="I7" s="109">
        <v>81224</v>
      </c>
      <c r="J7" s="127">
        <f t="shared" si="3"/>
        <v>12.763503395000134</v>
      </c>
      <c r="K7" s="132">
        <f t="shared" si="4"/>
        <v>110.65558518886063</v>
      </c>
      <c r="L7" s="133">
        <f t="shared" si="5"/>
        <v>106.57102539981184</v>
      </c>
      <c r="M7" s="40">
        <f t="shared" si="6"/>
        <v>115.40849990296915</v>
      </c>
      <c r="N7" s="41">
        <f t="shared" si="7"/>
        <v>111.57785876095735</v>
      </c>
      <c r="O7" s="131">
        <f t="shared" ref="O7:O38" si="9">IF(OR(E7&lt;&gt;0)*(H7&lt;&gt;0),E7/H7*100," ")</f>
        <v>104.29523255061777</v>
      </c>
      <c r="P7" s="133">
        <f t="shared" ref="P7:P70" si="10">IF(OR(F7&lt;&gt;0)*(I7&lt;&gt;0),F7/I7*100," ")</f>
        <v>104.69811878262583</v>
      </c>
      <c r="Q7" t="str">
        <f t="shared" si="0"/>
        <v>Mađarska</v>
      </c>
      <c r="R7" s="101">
        <f t="shared" si="8"/>
        <v>9.0814719464703604</v>
      </c>
      <c r="W7" s="102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4" x14ac:dyDescent="0.25">
      <c r="A8" s="178" t="s">
        <v>34</v>
      </c>
      <c r="B8" s="108">
        <v>12221</v>
      </c>
      <c r="C8" s="109">
        <v>61238</v>
      </c>
      <c r="D8" s="128">
        <f t="shared" si="1"/>
        <v>9.0814719464703604</v>
      </c>
      <c r="E8" s="112">
        <v>11983</v>
      </c>
      <c r="F8" s="109">
        <v>60978</v>
      </c>
      <c r="G8" s="39">
        <f t="shared" si="2"/>
        <v>9.328146440487135</v>
      </c>
      <c r="H8" s="108">
        <v>10165</v>
      </c>
      <c r="I8" s="109">
        <v>51243</v>
      </c>
      <c r="J8" s="127">
        <f t="shared" si="3"/>
        <v>8.0523023302224939</v>
      </c>
      <c r="K8" s="132">
        <f t="shared" si="4"/>
        <v>101.98614704164233</v>
      </c>
      <c r="L8" s="133">
        <f t="shared" si="5"/>
        <v>100.4263832857752</v>
      </c>
      <c r="M8" s="40">
        <f t="shared" si="6"/>
        <v>120.22626660108216</v>
      </c>
      <c r="N8" s="41">
        <f t="shared" si="7"/>
        <v>119.50510313603809</v>
      </c>
      <c r="O8" s="131">
        <f t="shared" si="9"/>
        <v>117.88489916379734</v>
      </c>
      <c r="P8" s="133">
        <f t="shared" si="10"/>
        <v>118.99771676131374</v>
      </c>
      <c r="Q8" t="str">
        <f t="shared" si="0"/>
        <v>Slovenija</v>
      </c>
      <c r="R8" s="101">
        <f t="shared" si="8"/>
        <v>8.896692658360001</v>
      </c>
      <c r="W8" s="102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</row>
    <row r="9" spans="1:44" x14ac:dyDescent="0.25">
      <c r="A9" s="178" t="s">
        <v>35</v>
      </c>
      <c r="B9" s="108">
        <v>12628</v>
      </c>
      <c r="C9" s="109">
        <v>59992</v>
      </c>
      <c r="D9" s="128">
        <f t="shared" si="1"/>
        <v>8.896692658360001</v>
      </c>
      <c r="E9" s="112">
        <v>11565</v>
      </c>
      <c r="F9" s="109">
        <v>56371</v>
      </c>
      <c r="G9" s="39">
        <f t="shared" si="2"/>
        <v>8.6233878283430148</v>
      </c>
      <c r="H9" s="108">
        <v>10395</v>
      </c>
      <c r="I9" s="109">
        <v>50655</v>
      </c>
      <c r="J9" s="127">
        <f t="shared" si="3"/>
        <v>7.9599042705817471</v>
      </c>
      <c r="K9" s="132">
        <f t="shared" si="4"/>
        <v>109.1915261565067</v>
      </c>
      <c r="L9" s="133">
        <f t="shared" si="5"/>
        <v>106.42351563747316</v>
      </c>
      <c r="M9" s="40">
        <f t="shared" si="6"/>
        <v>121.48148148148148</v>
      </c>
      <c r="N9" s="41">
        <f t="shared" si="7"/>
        <v>118.43253380712665</v>
      </c>
      <c r="O9" s="131">
        <f t="shared" si="9"/>
        <v>111.25541125541125</v>
      </c>
      <c r="P9" s="133">
        <f t="shared" si="10"/>
        <v>111.28417727766262</v>
      </c>
      <c r="Q9" t="str">
        <f t="shared" si="0"/>
        <v>Hrvatska</v>
      </c>
      <c r="R9" s="101">
        <f t="shared" si="8"/>
        <v>7.8056643897982854</v>
      </c>
      <c r="W9" s="102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</row>
    <row r="10" spans="1:44" x14ac:dyDescent="0.25">
      <c r="A10" s="178" t="s">
        <v>36</v>
      </c>
      <c r="B10" s="108">
        <v>12523</v>
      </c>
      <c r="C10" s="109">
        <v>52635</v>
      </c>
      <c r="D10" s="128">
        <f t="shared" si="1"/>
        <v>7.8056643897982854</v>
      </c>
      <c r="E10" s="112">
        <v>11521</v>
      </c>
      <c r="F10" s="109">
        <v>48252</v>
      </c>
      <c r="G10" s="39">
        <f t="shared" si="2"/>
        <v>7.3813788915081711</v>
      </c>
      <c r="H10" s="108">
        <v>9520</v>
      </c>
      <c r="I10" s="109">
        <v>43714</v>
      </c>
      <c r="J10" s="127">
        <f t="shared" si="3"/>
        <v>6.8691986039721735</v>
      </c>
      <c r="K10" s="132">
        <f t="shared" si="4"/>
        <v>108.69716170471312</v>
      </c>
      <c r="L10" s="133">
        <f t="shared" si="5"/>
        <v>109.08356130315842</v>
      </c>
      <c r="M10" s="40">
        <f t="shared" si="6"/>
        <v>131.54411764705881</v>
      </c>
      <c r="N10" s="41">
        <f t="shared" si="7"/>
        <v>120.40764972320082</v>
      </c>
      <c r="O10" s="131">
        <f t="shared" si="9"/>
        <v>121.01890756302521</v>
      </c>
      <c r="P10" s="133">
        <f t="shared" si="10"/>
        <v>110.38111360204969</v>
      </c>
      <c r="Q10" t="str">
        <f t="shared" si="0"/>
        <v>Italija</v>
      </c>
      <c r="R10" s="101">
        <f t="shared" si="8"/>
        <v>5.8143190601466967</v>
      </c>
      <c r="W10" s="102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</row>
    <row r="11" spans="1:44" x14ac:dyDescent="0.25">
      <c r="A11" s="179" t="s">
        <v>37</v>
      </c>
      <c r="B11" s="116">
        <v>7372</v>
      </c>
      <c r="C11" s="117">
        <v>39207</v>
      </c>
      <c r="D11" s="129">
        <f t="shared" si="1"/>
        <v>5.8143190601466967</v>
      </c>
      <c r="E11" s="118">
        <v>7354</v>
      </c>
      <c r="F11" s="117">
        <v>41309</v>
      </c>
      <c r="G11" s="119">
        <f t="shared" si="2"/>
        <v>6.3192692661301297</v>
      </c>
      <c r="H11" s="116">
        <v>8326</v>
      </c>
      <c r="I11" s="110">
        <v>48321</v>
      </c>
      <c r="J11" s="152">
        <f t="shared" si="3"/>
        <v>7.5931405440485751</v>
      </c>
      <c r="K11" s="194">
        <f t="shared" si="4"/>
        <v>100.24476475387544</v>
      </c>
      <c r="L11" s="195">
        <f t="shared" si="5"/>
        <v>94.911520491902493</v>
      </c>
      <c r="M11" s="196">
        <f t="shared" si="6"/>
        <v>88.541916886860434</v>
      </c>
      <c r="N11" s="213">
        <f t="shared" si="7"/>
        <v>81.138635375923513</v>
      </c>
      <c r="O11" s="214">
        <f t="shared" si="9"/>
        <v>88.325726639442721</v>
      </c>
      <c r="P11" s="195">
        <f t="shared" si="10"/>
        <v>85.488710912439728</v>
      </c>
      <c r="Q11" t="str">
        <f t="shared" si="0"/>
        <v>Slovačka</v>
      </c>
      <c r="R11" s="101">
        <f t="shared" si="8"/>
        <v>5.6513395756898079</v>
      </c>
      <c r="W11" s="102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</row>
    <row r="12" spans="1:44" x14ac:dyDescent="0.25">
      <c r="A12" s="179" t="s">
        <v>38</v>
      </c>
      <c r="B12" s="116">
        <v>6022</v>
      </c>
      <c r="C12" s="117">
        <v>38108</v>
      </c>
      <c r="D12" s="129">
        <f t="shared" si="1"/>
        <v>5.6513395756898079</v>
      </c>
      <c r="E12" s="118">
        <v>5505</v>
      </c>
      <c r="F12" s="117">
        <v>35237</v>
      </c>
      <c r="G12" s="119">
        <f t="shared" si="2"/>
        <v>5.3904013926899079</v>
      </c>
      <c r="H12" s="116">
        <v>5225</v>
      </c>
      <c r="I12" s="110">
        <v>33793</v>
      </c>
      <c r="J12" s="152">
        <f t="shared" si="3"/>
        <v>5.3102170568703766</v>
      </c>
      <c r="K12" s="194">
        <f t="shared" si="4"/>
        <v>109.39146230699363</v>
      </c>
      <c r="L12" s="195">
        <f t="shared" si="5"/>
        <v>108.14768567131141</v>
      </c>
      <c r="M12" s="196">
        <f t="shared" si="6"/>
        <v>115.2535885167464</v>
      </c>
      <c r="N12" s="213">
        <f t="shared" si="7"/>
        <v>112.76891663954073</v>
      </c>
      <c r="O12" s="214">
        <f t="shared" si="9"/>
        <v>105.35885167464114</v>
      </c>
      <c r="P12" s="195">
        <f t="shared" si="10"/>
        <v>104.2730743053295</v>
      </c>
      <c r="Q12" t="str">
        <f t="shared" si="0"/>
        <v>Poljska</v>
      </c>
      <c r="R12" s="101">
        <f t="shared" si="8"/>
        <v>5.5715552602777922</v>
      </c>
      <c r="W12" s="102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</row>
    <row r="13" spans="1:44" x14ac:dyDescent="0.25">
      <c r="A13" s="179" t="s">
        <v>39</v>
      </c>
      <c r="B13" s="116">
        <v>5735</v>
      </c>
      <c r="C13" s="117">
        <v>37570</v>
      </c>
      <c r="D13" s="129">
        <f t="shared" si="1"/>
        <v>5.5715552602777922</v>
      </c>
      <c r="E13" s="118">
        <v>5158</v>
      </c>
      <c r="F13" s="117">
        <v>34436</v>
      </c>
      <c r="G13" s="119">
        <f t="shared" si="2"/>
        <v>5.2678679331007086</v>
      </c>
      <c r="H13" s="116">
        <v>4067</v>
      </c>
      <c r="I13" s="110">
        <v>27015</v>
      </c>
      <c r="J13" s="152">
        <f t="shared" si="3"/>
        <v>4.2451251380863857</v>
      </c>
      <c r="K13" s="194">
        <f t="shared" si="4"/>
        <v>111.18650639782861</v>
      </c>
      <c r="L13" s="195">
        <f t="shared" si="5"/>
        <v>109.10094087582762</v>
      </c>
      <c r="M13" s="196">
        <f t="shared" si="6"/>
        <v>141.01303171871157</v>
      </c>
      <c r="N13" s="213">
        <f t="shared" si="7"/>
        <v>139.07088654451232</v>
      </c>
      <c r="O13" s="214">
        <f t="shared" si="9"/>
        <v>126.82567002704697</v>
      </c>
      <c r="P13" s="195">
        <f t="shared" si="10"/>
        <v>127.46992411623172</v>
      </c>
      <c r="Q13" t="str">
        <f t="shared" si="0"/>
        <v>Češka</v>
      </c>
      <c r="R13" s="101">
        <f t="shared" si="8"/>
        <v>4.1262431078511925</v>
      </c>
      <c r="W13" s="102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</row>
    <row r="14" spans="1:44" x14ac:dyDescent="0.25">
      <c r="A14" s="179" t="s">
        <v>40</v>
      </c>
      <c r="B14" s="116">
        <v>4457</v>
      </c>
      <c r="C14" s="117">
        <v>27824</v>
      </c>
      <c r="D14" s="129">
        <f t="shared" si="1"/>
        <v>4.1262431078511925</v>
      </c>
      <c r="E14" s="118">
        <v>4322</v>
      </c>
      <c r="F14" s="117">
        <v>27730</v>
      </c>
      <c r="G14" s="119">
        <f t="shared" si="2"/>
        <v>4.2420135261029923</v>
      </c>
      <c r="H14" s="116">
        <v>4766</v>
      </c>
      <c r="I14" s="110">
        <v>31052</v>
      </c>
      <c r="J14" s="152">
        <f t="shared" si="3"/>
        <v>4.8794975305518591</v>
      </c>
      <c r="K14" s="194">
        <f t="shared" si="4"/>
        <v>103.12355391022675</v>
      </c>
      <c r="L14" s="195">
        <f t="shared" si="5"/>
        <v>100.33898305084745</v>
      </c>
      <c r="M14" s="196">
        <f t="shared" si="6"/>
        <v>93.516575744859423</v>
      </c>
      <c r="N14" s="213">
        <f t="shared" si="7"/>
        <v>89.604534329511793</v>
      </c>
      <c r="O14" s="214">
        <f t="shared" si="9"/>
        <v>90.684011749895092</v>
      </c>
      <c r="P14" s="195">
        <f t="shared" si="10"/>
        <v>89.301816308128295</v>
      </c>
      <c r="Q14" t="str">
        <f t="shared" si="0"/>
        <v>Ukrajina</v>
      </c>
      <c r="R14" s="101">
        <f t="shared" si="8"/>
        <v>2.0253055679961087</v>
      </c>
      <c r="W14" s="102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</row>
    <row r="15" spans="1:44" ht="15.75" thickBot="1" x14ac:dyDescent="0.3">
      <c r="A15" s="179" t="s">
        <v>41</v>
      </c>
      <c r="B15" s="116">
        <v>2048</v>
      </c>
      <c r="C15" s="117">
        <v>13657</v>
      </c>
      <c r="D15" s="129">
        <f t="shared" si="1"/>
        <v>2.0253055679961087</v>
      </c>
      <c r="E15" s="118">
        <v>1612</v>
      </c>
      <c r="F15" s="117">
        <v>10273</v>
      </c>
      <c r="G15" s="119">
        <f t="shared" si="2"/>
        <v>1.5715183899623526</v>
      </c>
      <c r="H15" s="116">
        <v>1467</v>
      </c>
      <c r="I15" s="110">
        <v>10316</v>
      </c>
      <c r="J15" s="152">
        <f t="shared" si="3"/>
        <v>1.6210516722005981</v>
      </c>
      <c r="K15" s="194">
        <f t="shared" si="4"/>
        <v>127.04714640198512</v>
      </c>
      <c r="L15" s="195">
        <f t="shared" si="5"/>
        <v>132.94071838800741</v>
      </c>
      <c r="M15" s="196">
        <f t="shared" si="6"/>
        <v>139.60463531015679</v>
      </c>
      <c r="N15" s="213">
        <f t="shared" si="7"/>
        <v>132.38658394726639</v>
      </c>
      <c r="O15" s="214">
        <f t="shared" si="9"/>
        <v>109.88411724608042</v>
      </c>
      <c r="P15" s="195">
        <f t="shared" si="10"/>
        <v>99.583171772004647</v>
      </c>
      <c r="Q15" s="103"/>
      <c r="R15" s="105"/>
      <c r="S15" s="103"/>
      <c r="T15" s="103"/>
      <c r="U15" s="103"/>
      <c r="V15" s="103"/>
      <c r="W15" s="104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</row>
    <row r="16" spans="1:44" x14ac:dyDescent="0.25">
      <c r="A16" s="4" t="s">
        <v>42</v>
      </c>
      <c r="B16" s="79">
        <v>1630</v>
      </c>
      <c r="C16" s="5">
        <v>10153</v>
      </c>
      <c r="D16" s="130">
        <f t="shared" si="1"/>
        <v>1.5056694319297423</v>
      </c>
      <c r="E16" s="80">
        <v>1480</v>
      </c>
      <c r="F16" s="5">
        <v>8759</v>
      </c>
      <c r="G16" s="94">
        <f t="shared" si="2"/>
        <v>1.3399133240222181</v>
      </c>
      <c r="H16" s="79">
        <v>858</v>
      </c>
      <c r="I16" s="5">
        <v>5734</v>
      </c>
      <c r="J16" s="153">
        <f t="shared" si="3"/>
        <v>0.90103822105450071</v>
      </c>
      <c r="K16" s="193">
        <f t="shared" si="4"/>
        <v>110.13513513513513</v>
      </c>
      <c r="L16" s="197">
        <f t="shared" si="5"/>
        <v>115.91505879666629</v>
      </c>
      <c r="M16" s="95">
        <f t="shared" si="6"/>
        <v>189.97668997668998</v>
      </c>
      <c r="N16" s="96">
        <f t="shared" si="7"/>
        <v>177.06662016044646</v>
      </c>
      <c r="O16" s="198">
        <f t="shared" si="9"/>
        <v>172.49417249417249</v>
      </c>
      <c r="P16" s="197">
        <f t="shared" si="10"/>
        <v>152.75549354726195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</row>
    <row r="17" spans="1:44" x14ac:dyDescent="0.25">
      <c r="A17" s="4" t="s">
        <v>45</v>
      </c>
      <c r="B17" s="79">
        <v>1555</v>
      </c>
      <c r="C17" s="5">
        <v>8255</v>
      </c>
      <c r="D17" s="130">
        <f t="shared" si="1"/>
        <v>1.2241998582271274</v>
      </c>
      <c r="E17" s="80">
        <v>1583</v>
      </c>
      <c r="F17" s="5">
        <v>8871</v>
      </c>
      <c r="G17" s="94">
        <f t="shared" si="2"/>
        <v>1.3570465917800087</v>
      </c>
      <c r="H17" s="79">
        <v>1586</v>
      </c>
      <c r="I17" s="5">
        <v>8530</v>
      </c>
      <c r="J17" s="153">
        <f t="shared" si="3"/>
        <v>1.340400423019688</v>
      </c>
      <c r="K17" s="193">
        <f t="shared" si="4"/>
        <v>98.231206569804172</v>
      </c>
      <c r="L17" s="197">
        <f t="shared" si="5"/>
        <v>93.056025250817271</v>
      </c>
      <c r="M17" s="95">
        <f t="shared" si="6"/>
        <v>98.045397225725097</v>
      </c>
      <c r="N17" s="96">
        <f t="shared" si="7"/>
        <v>96.776084407971865</v>
      </c>
      <c r="O17" s="198">
        <f t="shared" si="9"/>
        <v>99.810844892812099</v>
      </c>
      <c r="P17" s="197">
        <f t="shared" si="10"/>
        <v>103.9976553341149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</row>
    <row r="18" spans="1:44" x14ac:dyDescent="0.25">
      <c r="A18" s="4" t="s">
        <v>43</v>
      </c>
      <c r="B18" s="79">
        <v>1425</v>
      </c>
      <c r="C18" s="5">
        <v>7955</v>
      </c>
      <c r="D18" s="130">
        <f t="shared" si="1"/>
        <v>1.1797104630159658</v>
      </c>
      <c r="E18" s="80">
        <v>1526</v>
      </c>
      <c r="F18" s="5">
        <v>8498</v>
      </c>
      <c r="G18" s="94">
        <f t="shared" si="2"/>
        <v>1.2999866911223668</v>
      </c>
      <c r="H18" s="79">
        <v>1479</v>
      </c>
      <c r="I18" s="5">
        <v>7792</v>
      </c>
      <c r="J18" s="153">
        <f t="shared" si="3"/>
        <v>1.2244314297971171</v>
      </c>
      <c r="K18" s="193">
        <f t="shared" si="4"/>
        <v>93.381389252948892</v>
      </c>
      <c r="L18" s="197">
        <f t="shared" si="5"/>
        <v>93.610261237938346</v>
      </c>
      <c r="M18" s="95">
        <f t="shared" si="6"/>
        <v>96.348884381338735</v>
      </c>
      <c r="N18" s="96">
        <f t="shared" si="7"/>
        <v>102.09188911704312</v>
      </c>
      <c r="O18" s="198">
        <f t="shared" si="9"/>
        <v>103.17782285327924</v>
      </c>
      <c r="P18" s="197">
        <f t="shared" si="10"/>
        <v>109.06057494866531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x14ac:dyDescent="0.25">
      <c r="A19" s="4" t="s">
        <v>44</v>
      </c>
      <c r="B19" s="141">
        <v>1306</v>
      </c>
      <c r="C19" s="111">
        <v>7345</v>
      </c>
      <c r="D19" s="130">
        <f t="shared" si="1"/>
        <v>1.0892486927532707</v>
      </c>
      <c r="E19" s="80">
        <v>748</v>
      </c>
      <c r="F19" s="5">
        <v>4093</v>
      </c>
      <c r="G19" s="94">
        <f t="shared" si="2"/>
        <v>0.6261291511842606</v>
      </c>
      <c r="H19" s="79">
        <v>1023</v>
      </c>
      <c r="I19" s="5">
        <v>5863</v>
      </c>
      <c r="J19" s="153">
        <f t="shared" si="3"/>
        <v>0.9213092239348688</v>
      </c>
      <c r="K19" s="193">
        <f t="shared" si="4"/>
        <v>174.59893048128345</v>
      </c>
      <c r="L19" s="197">
        <f t="shared" si="5"/>
        <v>179.45272416320549</v>
      </c>
      <c r="M19" s="95">
        <f t="shared" si="6"/>
        <v>127.66373411534701</v>
      </c>
      <c r="N19" s="96">
        <f t="shared" si="7"/>
        <v>125.27716186252771</v>
      </c>
      <c r="O19" s="198">
        <f t="shared" si="9"/>
        <v>73.118279569892479</v>
      </c>
      <c r="P19" s="197">
        <f t="shared" si="10"/>
        <v>69.810677127750296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4" t="s">
        <v>46</v>
      </c>
      <c r="B20" s="141">
        <v>1010</v>
      </c>
      <c r="C20" s="111">
        <v>5524</v>
      </c>
      <c r="D20" s="130">
        <f t="shared" si="1"/>
        <v>0.81919806382152038</v>
      </c>
      <c r="E20" s="80">
        <v>986</v>
      </c>
      <c r="F20" s="5">
        <v>5245</v>
      </c>
      <c r="G20" s="94">
        <f t="shared" si="2"/>
        <v>0.80235704812153597</v>
      </c>
      <c r="H20" s="79">
        <v>921</v>
      </c>
      <c r="I20" s="5">
        <v>4745</v>
      </c>
      <c r="J20" s="153">
        <f t="shared" si="3"/>
        <v>0.74562719897167873</v>
      </c>
      <c r="K20" s="193">
        <f t="shared" si="4"/>
        <v>102.4340770791075</v>
      </c>
      <c r="L20" s="197">
        <f t="shared" si="5"/>
        <v>105.31935176358435</v>
      </c>
      <c r="M20" s="95">
        <f t="shared" si="6"/>
        <v>109.66340933767644</v>
      </c>
      <c r="N20" s="96">
        <f t="shared" si="7"/>
        <v>116.41728134878819</v>
      </c>
      <c r="O20" s="198">
        <f t="shared" si="9"/>
        <v>107.05754614549403</v>
      </c>
      <c r="P20" s="197">
        <f t="shared" si="10"/>
        <v>110.53740779768178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</row>
    <row r="21" spans="1:44" ht="17.25" customHeight="1" x14ac:dyDescent="0.25">
      <c r="A21" s="4" t="s">
        <v>47</v>
      </c>
      <c r="B21" s="79">
        <v>882</v>
      </c>
      <c r="C21" s="5">
        <v>4969</v>
      </c>
      <c r="D21" s="130">
        <f t="shared" si="1"/>
        <v>0.73689268268087171</v>
      </c>
      <c r="E21" s="80">
        <v>884</v>
      </c>
      <c r="F21" s="5">
        <v>4698</v>
      </c>
      <c r="G21" s="94">
        <f t="shared" si="2"/>
        <v>0.71867939219732624</v>
      </c>
      <c r="H21" s="79">
        <v>738</v>
      </c>
      <c r="I21" s="5">
        <v>3929</v>
      </c>
      <c r="J21" s="153">
        <f t="shared" si="3"/>
        <v>0.6174013202865597</v>
      </c>
      <c r="K21" s="193">
        <f t="shared" si="4"/>
        <v>99.773755656108591</v>
      </c>
      <c r="L21" s="197">
        <f t="shared" si="5"/>
        <v>105.76841209025116</v>
      </c>
      <c r="M21" s="95">
        <f t="shared" si="6"/>
        <v>119.51219512195121</v>
      </c>
      <c r="N21" s="96">
        <f t="shared" si="7"/>
        <v>126.46983965385594</v>
      </c>
      <c r="O21" s="198">
        <f t="shared" si="9"/>
        <v>119.78319783197833</v>
      </c>
      <c r="P21" s="197">
        <f t="shared" si="10"/>
        <v>119.57241028251464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</row>
    <row r="22" spans="1:44" x14ac:dyDescent="0.25">
      <c r="A22" s="4" t="s">
        <v>48</v>
      </c>
      <c r="B22" s="141">
        <v>747</v>
      </c>
      <c r="C22" s="111">
        <v>4232</v>
      </c>
      <c r="D22" s="130">
        <f t="shared" si="1"/>
        <v>0.62759706844545149</v>
      </c>
      <c r="E22" s="80">
        <v>729</v>
      </c>
      <c r="F22" s="5">
        <v>4387</v>
      </c>
      <c r="G22" s="94">
        <f t="shared" si="2"/>
        <v>0.67110397904846109</v>
      </c>
      <c r="H22" s="79">
        <v>601</v>
      </c>
      <c r="I22" s="5">
        <v>3323</v>
      </c>
      <c r="J22" s="153">
        <f t="shared" si="3"/>
        <v>0.52217474861599333</v>
      </c>
      <c r="K22" s="193">
        <f t="shared" si="4"/>
        <v>102.46913580246914</v>
      </c>
      <c r="L22" s="197">
        <f t="shared" si="5"/>
        <v>96.466833827216774</v>
      </c>
      <c r="M22" s="95">
        <f t="shared" si="6"/>
        <v>124.29284525790349</v>
      </c>
      <c r="N22" s="96">
        <f t="shared" si="7"/>
        <v>127.35479987962684</v>
      </c>
      <c r="O22" s="198">
        <f t="shared" si="9"/>
        <v>121.29783693843595</v>
      </c>
      <c r="P22" s="197">
        <f t="shared" si="10"/>
        <v>132.01925970508577</v>
      </c>
      <c r="Q22" s="106"/>
      <c r="R22" s="199"/>
      <c r="S22" s="199"/>
      <c r="T22" s="199"/>
      <c r="U22" s="199"/>
      <c r="V22" s="199"/>
      <c r="W22" s="199"/>
      <c r="X22" s="199"/>
      <c r="Y22" s="199"/>
      <c r="Z22" s="199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</row>
    <row r="23" spans="1:44" x14ac:dyDescent="0.25">
      <c r="A23" s="4" t="s">
        <v>49</v>
      </c>
      <c r="B23" s="141">
        <v>754</v>
      </c>
      <c r="C23" s="111">
        <v>3573</v>
      </c>
      <c r="D23" s="130">
        <f t="shared" si="1"/>
        <v>0.52986869696493344</v>
      </c>
      <c r="E23" s="80">
        <v>765</v>
      </c>
      <c r="F23" s="5">
        <v>3472</v>
      </c>
      <c r="G23" s="94">
        <f t="shared" si="2"/>
        <v>0.53113130049151058</v>
      </c>
      <c r="H23" s="79">
        <v>817</v>
      </c>
      <c r="I23" s="5">
        <v>3304</v>
      </c>
      <c r="J23" s="153">
        <f t="shared" si="3"/>
        <v>0.51918909702896243</v>
      </c>
      <c r="K23" s="193">
        <f t="shared" si="4"/>
        <v>98.562091503267979</v>
      </c>
      <c r="L23" s="197">
        <f t="shared" si="5"/>
        <v>102.90898617511522</v>
      </c>
      <c r="M23" s="95">
        <f t="shared" si="6"/>
        <v>92.288861689106483</v>
      </c>
      <c r="N23" s="96">
        <f t="shared" si="7"/>
        <v>108.14164648910412</v>
      </c>
      <c r="O23" s="198">
        <f t="shared" si="9"/>
        <v>93.63525091799265</v>
      </c>
      <c r="P23" s="197">
        <f t="shared" si="10"/>
        <v>105.08474576271188</v>
      </c>
      <c r="Q23" s="106"/>
      <c r="R23" s="200"/>
      <c r="S23" s="201"/>
      <c r="T23" s="201"/>
      <c r="U23" s="202"/>
      <c r="V23" s="201"/>
      <c r="W23" s="201"/>
      <c r="X23" s="202"/>
      <c r="Y23" s="203"/>
      <c r="Z23" s="203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</row>
    <row r="24" spans="1:44" x14ac:dyDescent="0.25">
      <c r="A24" s="4" t="s">
        <v>50</v>
      </c>
      <c r="B24" s="141">
        <v>608</v>
      </c>
      <c r="C24" s="111">
        <v>3072</v>
      </c>
      <c r="D24" s="130">
        <f t="shared" si="1"/>
        <v>0.45557140696229376</v>
      </c>
      <c r="E24" s="80">
        <v>492</v>
      </c>
      <c r="F24" s="5">
        <v>2636</v>
      </c>
      <c r="G24" s="94">
        <f t="shared" si="2"/>
        <v>0.4032436947280017</v>
      </c>
      <c r="H24" s="79">
        <v>557</v>
      </c>
      <c r="I24" s="5">
        <v>2901</v>
      </c>
      <c r="J24" s="153">
        <f t="shared" si="3"/>
        <v>0.45586185547246366</v>
      </c>
      <c r="K24" s="193">
        <f t="shared" si="4"/>
        <v>123.57723577235772</v>
      </c>
      <c r="L24" s="197">
        <f t="shared" si="5"/>
        <v>116.5402124430956</v>
      </c>
      <c r="M24" s="95">
        <f t="shared" si="6"/>
        <v>109.15619389587074</v>
      </c>
      <c r="N24" s="96">
        <f t="shared" si="7"/>
        <v>105.89451913133404</v>
      </c>
      <c r="O24" s="198">
        <f t="shared" si="9"/>
        <v>88.330341113105931</v>
      </c>
      <c r="P24" s="197">
        <f t="shared" si="10"/>
        <v>90.865218890037909</v>
      </c>
      <c r="Q24" s="106"/>
      <c r="R24" s="200"/>
      <c r="S24" s="201"/>
      <c r="T24" s="201"/>
      <c r="U24" s="202"/>
      <c r="V24" s="201"/>
      <c r="W24" s="201"/>
      <c r="X24" s="202"/>
      <c r="Y24" s="203"/>
      <c r="Z24" s="203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1:44" x14ac:dyDescent="0.25">
      <c r="A25" s="4" t="s">
        <v>51</v>
      </c>
      <c r="B25" s="141">
        <v>592</v>
      </c>
      <c r="C25" s="111">
        <v>2581</v>
      </c>
      <c r="D25" s="130">
        <f t="shared" si="1"/>
        <v>0.38275709680002606</v>
      </c>
      <c r="E25" s="80">
        <v>650</v>
      </c>
      <c r="F25" s="5">
        <v>2924</v>
      </c>
      <c r="G25" s="94">
        <f t="shared" si="2"/>
        <v>0.44730066896232057</v>
      </c>
      <c r="H25" s="79">
        <v>524</v>
      </c>
      <c r="I25" s="5">
        <v>2406</v>
      </c>
      <c r="J25" s="153">
        <f t="shared" si="3"/>
        <v>0.37807777465244657</v>
      </c>
      <c r="K25" s="193">
        <f t="shared" si="4"/>
        <v>91.07692307692308</v>
      </c>
      <c r="L25" s="197">
        <f t="shared" si="5"/>
        <v>88.269493844049251</v>
      </c>
      <c r="M25" s="95">
        <f t="shared" si="6"/>
        <v>112.97709923664124</v>
      </c>
      <c r="N25" s="96">
        <f t="shared" si="7"/>
        <v>107.27348295926848</v>
      </c>
      <c r="O25" s="198">
        <f t="shared" si="9"/>
        <v>124.04580152671755</v>
      </c>
      <c r="P25" s="197">
        <f t="shared" si="10"/>
        <v>121.52950955943476</v>
      </c>
      <c r="Q25" s="106"/>
      <c r="R25" s="200"/>
      <c r="S25" s="201"/>
      <c r="T25" s="201"/>
      <c r="U25" s="202"/>
      <c r="V25" s="201"/>
      <c r="W25" s="201"/>
      <c r="X25" s="202"/>
      <c r="Y25" s="203"/>
      <c r="Z25" s="203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</row>
    <row r="26" spans="1:44" x14ac:dyDescent="0.25">
      <c r="A26" s="4" t="s">
        <v>52</v>
      </c>
      <c r="B26" s="141">
        <v>330</v>
      </c>
      <c r="C26" s="111">
        <v>2042</v>
      </c>
      <c r="D26" s="130">
        <f t="shared" si="1"/>
        <v>0.30282448340397261</v>
      </c>
      <c r="E26" s="80">
        <v>388</v>
      </c>
      <c r="F26" s="5">
        <v>2377</v>
      </c>
      <c r="G26" s="94">
        <f t="shared" si="2"/>
        <v>0.36362301303811079</v>
      </c>
      <c r="H26" s="79">
        <v>393</v>
      </c>
      <c r="I26" s="5">
        <v>2547</v>
      </c>
      <c r="J26" s="153">
        <f t="shared" si="3"/>
        <v>0.4002344522193606</v>
      </c>
      <c r="K26" s="193">
        <f t="shared" si="4"/>
        <v>85.051546391752581</v>
      </c>
      <c r="L26" s="197">
        <f t="shared" si="5"/>
        <v>85.906604964240643</v>
      </c>
      <c r="M26" s="95">
        <f t="shared" si="6"/>
        <v>83.969465648854964</v>
      </c>
      <c r="N26" s="96">
        <f t="shared" si="7"/>
        <v>80.172752257557917</v>
      </c>
      <c r="O26" s="198">
        <f t="shared" si="9"/>
        <v>98.727735368956743</v>
      </c>
      <c r="P26" s="197">
        <f t="shared" si="10"/>
        <v>93.325480957989797</v>
      </c>
      <c r="Q26" s="106"/>
      <c r="R26" s="200"/>
      <c r="S26" s="201"/>
      <c r="T26" s="201"/>
      <c r="U26" s="202"/>
      <c r="V26" s="201"/>
      <c r="W26" s="201"/>
      <c r="X26" s="202"/>
      <c r="Y26" s="203"/>
      <c r="Z26" s="203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1:44" x14ac:dyDescent="0.25">
      <c r="A27" s="4" t="s">
        <v>54</v>
      </c>
      <c r="B27" s="141">
        <v>158</v>
      </c>
      <c r="C27" s="111">
        <v>1323</v>
      </c>
      <c r="D27" s="130">
        <f t="shared" si="1"/>
        <v>0.19619823288122221</v>
      </c>
      <c r="E27" s="80">
        <v>130</v>
      </c>
      <c r="F27" s="5">
        <v>1092</v>
      </c>
      <c r="G27" s="94">
        <f t="shared" si="2"/>
        <v>0.16704936063845899</v>
      </c>
      <c r="H27" s="79">
        <v>115</v>
      </c>
      <c r="I27" s="5">
        <v>601</v>
      </c>
      <c r="J27" s="153">
        <f t="shared" si="3"/>
        <v>9.4440873884505561E-2</v>
      </c>
      <c r="K27" s="193">
        <f t="shared" si="4"/>
        <v>121.53846153846153</v>
      </c>
      <c r="L27" s="197">
        <f t="shared" si="5"/>
        <v>121.15384615384615</v>
      </c>
      <c r="M27" s="95">
        <f t="shared" si="6"/>
        <v>137.39130434782609</v>
      </c>
      <c r="N27" s="96">
        <f t="shared" si="7"/>
        <v>220.13311148086521</v>
      </c>
      <c r="O27" s="198">
        <f t="shared" si="9"/>
        <v>113.04347826086956</v>
      </c>
      <c r="P27" s="197">
        <f t="shared" si="10"/>
        <v>181.69717138103161</v>
      </c>
      <c r="Q27" s="106"/>
      <c r="R27" s="200"/>
      <c r="S27" s="201"/>
      <c r="T27" s="201"/>
      <c r="U27" s="202"/>
      <c r="V27" s="201"/>
      <c r="W27" s="201"/>
      <c r="X27" s="202"/>
      <c r="Y27" s="203"/>
      <c r="Z27" s="203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</row>
    <row r="28" spans="1:44" x14ac:dyDescent="0.25">
      <c r="A28" s="4" t="s">
        <v>53</v>
      </c>
      <c r="B28" s="79">
        <v>270</v>
      </c>
      <c r="C28" s="5">
        <v>1215</v>
      </c>
      <c r="D28" s="130">
        <f t="shared" si="1"/>
        <v>0.18018205060520406</v>
      </c>
      <c r="E28" s="80">
        <v>243</v>
      </c>
      <c r="F28" s="5">
        <v>1187</v>
      </c>
      <c r="G28" s="94">
        <f t="shared" si="2"/>
        <v>0.18158204311158499</v>
      </c>
      <c r="H28" s="79">
        <v>224</v>
      </c>
      <c r="I28" s="5">
        <v>1033</v>
      </c>
      <c r="J28" s="153">
        <f t="shared" si="3"/>
        <v>0.16232516260015684</v>
      </c>
      <c r="K28" s="193">
        <f t="shared" si="4"/>
        <v>111.11111111111111</v>
      </c>
      <c r="L28" s="197">
        <f t="shared" si="5"/>
        <v>102.35888795282224</v>
      </c>
      <c r="M28" s="95">
        <f t="shared" si="6"/>
        <v>120.53571428571428</v>
      </c>
      <c r="N28" s="96">
        <f t="shared" si="7"/>
        <v>117.6185866408519</v>
      </c>
      <c r="O28" s="198">
        <f t="shared" si="9"/>
        <v>108.48214285714286</v>
      </c>
      <c r="P28" s="197">
        <f t="shared" si="10"/>
        <v>114.9080348499516</v>
      </c>
      <c r="Q28" s="106"/>
      <c r="R28" s="200"/>
      <c r="S28" s="201"/>
      <c r="T28" s="201"/>
      <c r="U28" s="202"/>
      <c r="V28" s="201"/>
      <c r="W28" s="201"/>
      <c r="X28" s="202"/>
      <c r="Y28" s="203"/>
      <c r="Z28" s="203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</row>
    <row r="29" spans="1:44" x14ac:dyDescent="0.25">
      <c r="A29" s="4" t="s">
        <v>55</v>
      </c>
      <c r="B29" s="79">
        <v>197</v>
      </c>
      <c r="C29" s="5">
        <v>1177</v>
      </c>
      <c r="D29" s="130">
        <f t="shared" si="1"/>
        <v>0.17454672721179026</v>
      </c>
      <c r="E29" s="80">
        <v>186</v>
      </c>
      <c r="F29" s="5">
        <v>1151</v>
      </c>
      <c r="G29" s="94">
        <f t="shared" si="2"/>
        <v>0.17607492133229513</v>
      </c>
      <c r="H29" s="79">
        <v>174</v>
      </c>
      <c r="I29" s="5">
        <v>1093</v>
      </c>
      <c r="J29" s="153">
        <f t="shared" si="3"/>
        <v>0.17175353603288618</v>
      </c>
      <c r="K29" s="193">
        <f t="shared" si="4"/>
        <v>105.91397849462365</v>
      </c>
      <c r="L29" s="197">
        <f t="shared" si="5"/>
        <v>102.25890529973935</v>
      </c>
      <c r="M29" s="95">
        <f t="shared" si="6"/>
        <v>113.2183908045977</v>
      </c>
      <c r="N29" s="96">
        <f t="shared" si="7"/>
        <v>107.68526989935955</v>
      </c>
      <c r="O29" s="198">
        <f t="shared" si="9"/>
        <v>106.89655172413792</v>
      </c>
      <c r="P29" s="197">
        <f t="shared" si="10"/>
        <v>105.30649588289111</v>
      </c>
      <c r="Q29" s="106"/>
      <c r="R29" s="200"/>
      <c r="S29" s="201"/>
      <c r="T29" s="201"/>
      <c r="U29" s="202"/>
      <c r="V29" s="201"/>
      <c r="W29" s="201"/>
      <c r="X29" s="202"/>
      <c r="Y29" s="203"/>
      <c r="Z29" s="203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</row>
    <row r="30" spans="1:44" x14ac:dyDescent="0.25">
      <c r="A30" s="4" t="s">
        <v>56</v>
      </c>
      <c r="B30" s="79">
        <v>151</v>
      </c>
      <c r="C30" s="5">
        <v>1091</v>
      </c>
      <c r="D30" s="130">
        <f t="shared" si="1"/>
        <v>0.16179310058459068</v>
      </c>
      <c r="E30" s="80">
        <v>148</v>
      </c>
      <c r="F30" s="5">
        <v>1393</v>
      </c>
      <c r="G30" s="94">
        <f t="shared" si="2"/>
        <v>0.21309501773752137</v>
      </c>
      <c r="H30" s="79">
        <v>95</v>
      </c>
      <c r="I30" s="5">
        <v>803</v>
      </c>
      <c r="J30" s="153">
        <f t="shared" si="3"/>
        <v>0.12618306444136101</v>
      </c>
      <c r="K30" s="193">
        <f t="shared" si="4"/>
        <v>102.02702702702702</v>
      </c>
      <c r="L30" s="197">
        <f t="shared" si="5"/>
        <v>78.320172290021546</v>
      </c>
      <c r="M30" s="95">
        <f t="shared" si="6"/>
        <v>158.94736842105263</v>
      </c>
      <c r="N30" s="96">
        <f t="shared" si="7"/>
        <v>135.86550435865504</v>
      </c>
      <c r="O30" s="198">
        <f t="shared" si="9"/>
        <v>155.78947368421052</v>
      </c>
      <c r="P30" s="197">
        <f t="shared" si="10"/>
        <v>173.4744707347447</v>
      </c>
      <c r="Q30" s="106"/>
      <c r="R30" s="200"/>
      <c r="S30" s="201"/>
      <c r="T30" s="201"/>
      <c r="U30" s="202"/>
      <c r="V30" s="201"/>
      <c r="W30" s="201"/>
      <c r="X30" s="202"/>
      <c r="Y30" s="203"/>
      <c r="Z30" s="203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</row>
    <row r="31" spans="1:44" x14ac:dyDescent="0.25">
      <c r="A31" s="4" t="s">
        <v>58</v>
      </c>
      <c r="B31" s="79">
        <v>167</v>
      </c>
      <c r="C31" s="5">
        <v>1020</v>
      </c>
      <c r="D31" s="130">
        <f t="shared" si="1"/>
        <v>0.1512639437179491</v>
      </c>
      <c r="E31" s="80">
        <v>236</v>
      </c>
      <c r="F31" s="5">
        <v>1410</v>
      </c>
      <c r="G31" s="94">
        <f t="shared" si="2"/>
        <v>0.21569560302218604</v>
      </c>
      <c r="H31" s="79">
        <v>532</v>
      </c>
      <c r="I31" s="5">
        <v>3188</v>
      </c>
      <c r="J31" s="153">
        <f t="shared" si="3"/>
        <v>0.5009609083923523</v>
      </c>
      <c r="K31" s="193">
        <f t="shared" si="4"/>
        <v>70.762711864406782</v>
      </c>
      <c r="L31" s="197">
        <f t="shared" si="5"/>
        <v>72.340425531914903</v>
      </c>
      <c r="M31" s="95">
        <f t="shared" si="6"/>
        <v>31.390977443609025</v>
      </c>
      <c r="N31" s="96">
        <f t="shared" si="7"/>
        <v>31.994981179422837</v>
      </c>
      <c r="O31" s="198">
        <f t="shared" si="9"/>
        <v>44.360902255639097</v>
      </c>
      <c r="P31" s="197">
        <f t="shared" si="10"/>
        <v>44.22835633626098</v>
      </c>
      <c r="Q31" s="106"/>
      <c r="R31" s="200"/>
      <c r="S31" s="201"/>
      <c r="T31" s="201"/>
      <c r="U31" s="202"/>
      <c r="V31" s="201"/>
      <c r="W31" s="201"/>
      <c r="X31" s="202"/>
      <c r="Y31" s="203"/>
      <c r="Z31" s="203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</row>
    <row r="32" spans="1:44" x14ac:dyDescent="0.25">
      <c r="A32" s="4" t="s">
        <v>57</v>
      </c>
      <c r="B32" s="79">
        <v>201</v>
      </c>
      <c r="C32" s="5">
        <v>901</v>
      </c>
      <c r="D32" s="130">
        <f t="shared" si="1"/>
        <v>0.13361648361752171</v>
      </c>
      <c r="E32" s="80">
        <v>108</v>
      </c>
      <c r="F32" s="5">
        <v>514</v>
      </c>
      <c r="G32" s="94">
        <f t="shared" si="2"/>
        <v>7.8629460959860731E-2</v>
      </c>
      <c r="H32" s="79">
        <v>180</v>
      </c>
      <c r="I32" s="5">
        <v>702</v>
      </c>
      <c r="J32" s="153">
        <f t="shared" si="3"/>
        <v>0.11031196916293329</v>
      </c>
      <c r="K32" s="193">
        <f t="shared" si="4"/>
        <v>186.11111111111111</v>
      </c>
      <c r="L32" s="197">
        <f t="shared" si="5"/>
        <v>175.29182879377433</v>
      </c>
      <c r="M32" s="95">
        <f t="shared" si="6"/>
        <v>111.66666666666667</v>
      </c>
      <c r="N32" s="96">
        <f t="shared" si="7"/>
        <v>128.34757834757835</v>
      </c>
      <c r="O32" s="198">
        <f t="shared" si="9"/>
        <v>60</v>
      </c>
      <c r="P32" s="197">
        <f t="shared" si="10"/>
        <v>73.219373219373225</v>
      </c>
      <c r="Q32" s="106"/>
      <c r="R32" s="200"/>
      <c r="S32" s="201"/>
      <c r="T32" s="201"/>
      <c r="U32" s="202"/>
      <c r="V32" s="201"/>
      <c r="W32" s="201"/>
      <c r="X32" s="202"/>
      <c r="Y32" s="203"/>
      <c r="Z32" s="203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</row>
    <row r="33" spans="1:44" x14ac:dyDescent="0.25">
      <c r="A33" s="4" t="s">
        <v>59</v>
      </c>
      <c r="B33" s="79">
        <v>208</v>
      </c>
      <c r="C33" s="5">
        <v>817</v>
      </c>
      <c r="D33" s="130">
        <f t="shared" si="1"/>
        <v>0.12115945295839649</v>
      </c>
      <c r="E33" s="80">
        <v>214</v>
      </c>
      <c r="F33" s="5">
        <v>640</v>
      </c>
      <c r="G33" s="94">
        <f t="shared" si="2"/>
        <v>9.7904387187375222E-2</v>
      </c>
      <c r="H33" s="79">
        <v>181</v>
      </c>
      <c r="I33" s="5">
        <v>529</v>
      </c>
      <c r="J33" s="153">
        <f t="shared" si="3"/>
        <v>8.3126825765230367E-2</v>
      </c>
      <c r="K33" s="193">
        <f t="shared" si="4"/>
        <v>97.196261682242991</v>
      </c>
      <c r="L33" s="197">
        <f t="shared" si="5"/>
        <v>127.65625</v>
      </c>
      <c r="M33" s="95">
        <f t="shared" si="6"/>
        <v>114.9171270718232</v>
      </c>
      <c r="N33" s="96">
        <f t="shared" si="7"/>
        <v>154.44234404536863</v>
      </c>
      <c r="O33" s="198">
        <f t="shared" si="9"/>
        <v>118.23204419889504</v>
      </c>
      <c r="P33" s="197">
        <f t="shared" si="10"/>
        <v>120.98298676748583</v>
      </c>
      <c r="Q33" s="106"/>
      <c r="R33" s="136"/>
      <c r="S33" s="204"/>
      <c r="T33" s="204"/>
      <c r="U33" s="205"/>
      <c r="V33" s="204"/>
      <c r="W33" s="204"/>
      <c r="X33" s="206"/>
      <c r="Y33" s="207"/>
      <c r="Z33" s="207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</row>
    <row r="34" spans="1:44" x14ac:dyDescent="0.25">
      <c r="A34" s="4" t="s">
        <v>63</v>
      </c>
      <c r="B34" s="79">
        <v>112</v>
      </c>
      <c r="C34" s="5">
        <v>665</v>
      </c>
      <c r="D34" s="130">
        <f t="shared" si="1"/>
        <v>9.8618159384741333E-2</v>
      </c>
      <c r="E34" s="80">
        <v>50</v>
      </c>
      <c r="F34" s="5">
        <v>228</v>
      </c>
      <c r="G34" s="94">
        <f t="shared" si="2"/>
        <v>3.4878437935502424E-2</v>
      </c>
      <c r="H34" s="79">
        <v>119</v>
      </c>
      <c r="I34" s="5">
        <v>632</v>
      </c>
      <c r="J34" s="153">
        <f t="shared" si="3"/>
        <v>9.9312200158082398E-2</v>
      </c>
      <c r="K34" s="193">
        <f t="shared" si="4"/>
        <v>224.00000000000003</v>
      </c>
      <c r="L34" s="197">
        <f t="shared" si="5"/>
        <v>291.66666666666663</v>
      </c>
      <c r="M34" s="95">
        <f t="shared" si="6"/>
        <v>94.117647058823522</v>
      </c>
      <c r="N34" s="96">
        <f t="shared" si="7"/>
        <v>105.22151898734178</v>
      </c>
      <c r="O34" s="198">
        <f t="shared" si="9"/>
        <v>42.016806722689076</v>
      </c>
      <c r="P34" s="197">
        <f t="shared" si="10"/>
        <v>36.075949367088604</v>
      </c>
      <c r="Q34" s="106"/>
      <c r="R34" s="136"/>
      <c r="S34" s="208"/>
      <c r="T34" s="208"/>
      <c r="U34" s="209"/>
      <c r="V34" s="208"/>
      <c r="W34" s="208"/>
      <c r="X34" s="210"/>
      <c r="Y34" s="211"/>
      <c r="Z34" s="211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</row>
    <row r="35" spans="1:44" x14ac:dyDescent="0.25">
      <c r="A35" s="4" t="s">
        <v>60</v>
      </c>
      <c r="B35" s="79">
        <v>108</v>
      </c>
      <c r="C35" s="5">
        <v>606</v>
      </c>
      <c r="D35" s="130">
        <f t="shared" si="1"/>
        <v>8.9868578326546239E-2</v>
      </c>
      <c r="E35" s="80">
        <v>112</v>
      </c>
      <c r="F35" s="5">
        <v>578</v>
      </c>
      <c r="G35" s="94">
        <f t="shared" si="2"/>
        <v>8.8419899678598257E-2</v>
      </c>
      <c r="H35" s="79">
        <v>78</v>
      </c>
      <c r="I35" s="5">
        <v>484</v>
      </c>
      <c r="J35" s="153">
        <f t="shared" si="3"/>
        <v>7.605554569068336E-2</v>
      </c>
      <c r="K35" s="193">
        <f t="shared" si="4"/>
        <v>96.428571428571431</v>
      </c>
      <c r="L35" s="197">
        <f t="shared" si="5"/>
        <v>104.84429065743946</v>
      </c>
      <c r="M35" s="95">
        <f t="shared" si="6"/>
        <v>138.46153846153845</v>
      </c>
      <c r="N35" s="96">
        <f t="shared" si="7"/>
        <v>125.20661157024793</v>
      </c>
      <c r="O35" s="198">
        <f t="shared" si="9"/>
        <v>143.58974358974359</v>
      </c>
      <c r="P35" s="197">
        <f t="shared" si="10"/>
        <v>119.42148760330578</v>
      </c>
      <c r="Q35" s="106"/>
      <c r="R35" s="136"/>
      <c r="S35" s="208"/>
      <c r="T35" s="208"/>
      <c r="U35" s="209"/>
      <c r="V35" s="208"/>
      <c r="W35" s="208"/>
      <c r="X35" s="210"/>
      <c r="Y35" s="211"/>
      <c r="Z35" s="211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</row>
    <row r="36" spans="1:44" x14ac:dyDescent="0.25">
      <c r="A36" s="4" t="s">
        <v>61</v>
      </c>
      <c r="B36" s="79">
        <v>158</v>
      </c>
      <c r="C36" s="5">
        <v>590</v>
      </c>
      <c r="D36" s="130">
        <f t="shared" si="1"/>
        <v>8.7495810581950953E-2</v>
      </c>
      <c r="E36" s="80">
        <v>182</v>
      </c>
      <c r="F36" s="5">
        <v>920</v>
      </c>
      <c r="G36" s="94">
        <f t="shared" si="2"/>
        <v>0.14073755658185189</v>
      </c>
      <c r="H36" s="79">
        <v>167</v>
      </c>
      <c r="I36" s="5">
        <v>701</v>
      </c>
      <c r="J36" s="153">
        <f t="shared" si="3"/>
        <v>0.11015482960572115</v>
      </c>
      <c r="K36" s="193">
        <f t="shared" si="4"/>
        <v>86.813186813186817</v>
      </c>
      <c r="L36" s="197">
        <f t="shared" si="5"/>
        <v>64.130434782608688</v>
      </c>
      <c r="M36" s="95">
        <f t="shared" si="6"/>
        <v>94.610778443113773</v>
      </c>
      <c r="N36" s="96">
        <f t="shared" si="7"/>
        <v>84.165477888730393</v>
      </c>
      <c r="O36" s="198">
        <f t="shared" si="9"/>
        <v>108.9820359281437</v>
      </c>
      <c r="P36" s="197">
        <f t="shared" si="10"/>
        <v>131.24108416547787</v>
      </c>
      <c r="Q36" s="106"/>
      <c r="R36" s="136"/>
      <c r="S36" s="208"/>
      <c r="T36" s="208"/>
      <c r="U36" s="209"/>
      <c r="V36" s="208"/>
      <c r="W36" s="208"/>
      <c r="X36" s="210"/>
      <c r="Y36" s="211"/>
      <c r="Z36" s="211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</row>
    <row r="37" spans="1:44" x14ac:dyDescent="0.25">
      <c r="A37" s="4" t="s">
        <v>62</v>
      </c>
      <c r="B37" s="79">
        <v>102</v>
      </c>
      <c r="C37" s="5">
        <v>552</v>
      </c>
      <c r="D37" s="130">
        <f t="shared" si="1"/>
        <v>8.1860487188537168E-2</v>
      </c>
      <c r="E37" s="80">
        <v>34</v>
      </c>
      <c r="F37" s="5">
        <v>156</v>
      </c>
      <c r="G37" s="94">
        <f t="shared" si="2"/>
        <v>2.3864194376922714E-2</v>
      </c>
      <c r="H37" s="79">
        <v>33</v>
      </c>
      <c r="I37" s="5">
        <v>123</v>
      </c>
      <c r="J37" s="153">
        <f t="shared" si="3"/>
        <v>1.9328165537095151E-2</v>
      </c>
      <c r="K37" s="193">
        <f t="shared" si="4"/>
        <v>300</v>
      </c>
      <c r="L37" s="197">
        <f t="shared" si="5"/>
        <v>353.84615384615381</v>
      </c>
      <c r="M37" s="95">
        <f t="shared" si="6"/>
        <v>309.09090909090907</v>
      </c>
      <c r="N37" s="96">
        <f t="shared" si="7"/>
        <v>448.78048780487808</v>
      </c>
      <c r="O37" s="198">
        <f t="shared" si="9"/>
        <v>103.03030303030303</v>
      </c>
      <c r="P37" s="197">
        <f t="shared" si="10"/>
        <v>126.82926829268293</v>
      </c>
      <c r="Q37" s="106"/>
      <c r="R37" s="106"/>
      <c r="S37" s="137"/>
      <c r="T37" s="137"/>
      <c r="U37" s="212"/>
      <c r="V37" s="137"/>
      <c r="W37" s="137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</row>
    <row r="38" spans="1:44" x14ac:dyDescent="0.25">
      <c r="A38" s="4" t="s">
        <v>64</v>
      </c>
      <c r="B38" s="79">
        <v>74</v>
      </c>
      <c r="C38" s="5">
        <v>459</v>
      </c>
      <c r="D38" s="130">
        <f t="shared" ref="D38:D69" si="11">IF($C$83&lt;&gt;0,C38/$C$83*100,0)</f>
        <v>6.8068774673077093E-2</v>
      </c>
      <c r="E38" s="80">
        <v>88</v>
      </c>
      <c r="F38" s="5">
        <v>476</v>
      </c>
      <c r="G38" s="94">
        <f t="shared" ref="G38:G69" si="12">IF($F$83&lt;&gt;0,F38/$F$83*100,0)</f>
        <v>7.2816387970610325E-2</v>
      </c>
      <c r="H38" s="79">
        <v>73</v>
      </c>
      <c r="I38" s="5">
        <v>460</v>
      </c>
      <c r="J38" s="153">
        <f t="shared" ref="J38:J69" si="13">IF($I$83&lt;&gt;0,I38/$I$83*100,0)</f>
        <v>7.2284196317591615E-2</v>
      </c>
      <c r="K38" s="193">
        <f t="shared" ref="K38:K69" si="14">IF(OR(B38&lt;&gt;0)*(E38&lt;&gt;0),B38/E38*100," ")</f>
        <v>84.090909090909093</v>
      </c>
      <c r="L38" s="197">
        <f t="shared" ref="L38:L69" si="15">IF(OR(C38&lt;&gt;0)*(F38&lt;&gt;0),C38/F38*100," ")</f>
        <v>96.428571428571431</v>
      </c>
      <c r="M38" s="95">
        <f t="shared" ref="M38:M69" si="16">IF(OR(B38&lt;&gt;0)*(H38&lt;&gt;0),B38/H38*100," ")</f>
        <v>101.36986301369863</v>
      </c>
      <c r="N38" s="96">
        <f t="shared" ref="N38:N69" si="17">IF(OR(C38&lt;&gt;0)*(I38&lt;&gt;0),C38/I38*100," ")</f>
        <v>99.782608695652172</v>
      </c>
      <c r="O38" s="198">
        <f t="shared" si="9"/>
        <v>120.54794520547945</v>
      </c>
      <c r="P38" s="197">
        <f t="shared" si="10"/>
        <v>103.47826086956522</v>
      </c>
      <c r="Q38" s="106"/>
      <c r="R38" s="106"/>
      <c r="S38" s="137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</row>
    <row r="39" spans="1:44" x14ac:dyDescent="0.25">
      <c r="A39" s="4" t="s">
        <v>65</v>
      </c>
      <c r="B39" s="79">
        <v>76</v>
      </c>
      <c r="C39" s="5">
        <v>342</v>
      </c>
      <c r="D39" s="130">
        <f t="shared" si="11"/>
        <v>5.0717910540724109E-2</v>
      </c>
      <c r="E39" s="80">
        <v>73</v>
      </c>
      <c r="F39" s="5">
        <v>445</v>
      </c>
      <c r="G39" s="94">
        <f t="shared" si="12"/>
        <v>6.8074144216221835E-2</v>
      </c>
      <c r="H39" s="79">
        <v>71</v>
      </c>
      <c r="I39" s="5">
        <v>326</v>
      </c>
      <c r="J39" s="153">
        <f t="shared" si="13"/>
        <v>5.1227495651162754E-2</v>
      </c>
      <c r="K39" s="193">
        <f t="shared" si="14"/>
        <v>104.10958904109589</v>
      </c>
      <c r="L39" s="197">
        <f t="shared" si="15"/>
        <v>76.853932584269657</v>
      </c>
      <c r="M39" s="95">
        <f t="shared" si="16"/>
        <v>107.04225352112675</v>
      </c>
      <c r="N39" s="96">
        <f t="shared" si="17"/>
        <v>104.9079754601227</v>
      </c>
      <c r="O39" s="198">
        <f t="shared" ref="O39:O70" si="18">IF(OR(E39&lt;&gt;0)*(H39&lt;&gt;0),E39/H39*100," ")</f>
        <v>102.8169014084507</v>
      </c>
      <c r="P39" s="197">
        <f t="shared" si="10"/>
        <v>136.50306748466255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</row>
    <row r="40" spans="1:44" x14ac:dyDescent="0.25">
      <c r="A40" s="4" t="s">
        <v>67</v>
      </c>
      <c r="B40" s="79">
        <v>51</v>
      </c>
      <c r="C40" s="5">
        <v>314</v>
      </c>
      <c r="D40" s="130">
        <f t="shared" si="11"/>
        <v>4.6565566987682369E-2</v>
      </c>
      <c r="E40" s="80">
        <v>55</v>
      </c>
      <c r="F40" s="5">
        <v>424</v>
      </c>
      <c r="G40" s="94">
        <f t="shared" si="12"/>
        <v>6.4861656511636084E-2</v>
      </c>
      <c r="H40" s="79">
        <v>115</v>
      </c>
      <c r="I40" s="5">
        <v>774</v>
      </c>
      <c r="J40" s="153">
        <f t="shared" si="13"/>
        <v>0.12162601728220851</v>
      </c>
      <c r="K40" s="193">
        <f t="shared" si="14"/>
        <v>92.72727272727272</v>
      </c>
      <c r="L40" s="197">
        <f t="shared" si="15"/>
        <v>74.056603773584911</v>
      </c>
      <c r="M40" s="95">
        <f t="shared" si="16"/>
        <v>44.347826086956523</v>
      </c>
      <c r="N40" s="96">
        <f t="shared" si="17"/>
        <v>40.568475452196381</v>
      </c>
      <c r="O40" s="198">
        <f t="shared" si="18"/>
        <v>47.826086956521742</v>
      </c>
      <c r="P40" s="197">
        <f t="shared" si="10"/>
        <v>54.780361757105943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</row>
    <row r="41" spans="1:44" x14ac:dyDescent="0.25">
      <c r="A41" s="4" t="s">
        <v>66</v>
      </c>
      <c r="B41" s="79">
        <v>70</v>
      </c>
      <c r="C41" s="5">
        <v>314</v>
      </c>
      <c r="D41" s="130">
        <f t="shared" si="11"/>
        <v>4.6565566987682369E-2</v>
      </c>
      <c r="E41" s="80">
        <v>42</v>
      </c>
      <c r="F41" s="5">
        <v>221</v>
      </c>
      <c r="G41" s="94">
        <f t="shared" si="12"/>
        <v>3.3807608700640507E-2</v>
      </c>
      <c r="H41" s="79">
        <v>40</v>
      </c>
      <c r="I41" s="5">
        <v>179</v>
      </c>
      <c r="J41" s="153">
        <f t="shared" si="13"/>
        <v>2.8127980740975868E-2</v>
      </c>
      <c r="K41" s="193">
        <f t="shared" si="14"/>
        <v>166.66666666666669</v>
      </c>
      <c r="L41" s="197">
        <f t="shared" si="15"/>
        <v>142.08144796380091</v>
      </c>
      <c r="M41" s="95">
        <f t="shared" si="16"/>
        <v>175</v>
      </c>
      <c r="N41" s="96">
        <f t="shared" si="17"/>
        <v>175.41899441340783</v>
      </c>
      <c r="O41" s="198">
        <f t="shared" si="18"/>
        <v>105</v>
      </c>
      <c r="P41" s="197">
        <f t="shared" si="10"/>
        <v>123.463687150838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</row>
    <row r="42" spans="1:44" x14ac:dyDescent="0.25">
      <c r="A42" s="4" t="s">
        <v>86</v>
      </c>
      <c r="B42" s="79">
        <v>65</v>
      </c>
      <c r="C42" s="5">
        <v>288</v>
      </c>
      <c r="D42" s="130">
        <f t="shared" si="11"/>
        <v>4.2709819402715038E-2</v>
      </c>
      <c r="E42" s="80">
        <v>6</v>
      </c>
      <c r="F42" s="5">
        <v>30</v>
      </c>
      <c r="G42" s="94">
        <f t="shared" si="12"/>
        <v>4.5892681494082137E-3</v>
      </c>
      <c r="H42" s="79">
        <v>11</v>
      </c>
      <c r="I42" s="5">
        <v>37</v>
      </c>
      <c r="J42" s="153">
        <f t="shared" si="13"/>
        <v>5.8141636168497603E-3</v>
      </c>
      <c r="K42" s="193">
        <f t="shared" si="14"/>
        <v>1083.3333333333335</v>
      </c>
      <c r="L42" s="197">
        <f t="shared" si="15"/>
        <v>960</v>
      </c>
      <c r="M42" s="95">
        <f t="shared" si="16"/>
        <v>590.90909090909088</v>
      </c>
      <c r="N42" s="96">
        <f t="shared" si="17"/>
        <v>778.37837837837844</v>
      </c>
      <c r="O42" s="198">
        <f t="shared" si="18"/>
        <v>54.54545454545454</v>
      </c>
      <c r="P42" s="197">
        <f t="shared" si="10"/>
        <v>81.081081081081081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</row>
    <row r="43" spans="1:44" x14ac:dyDescent="0.25">
      <c r="A43" s="4" t="s">
        <v>68</v>
      </c>
      <c r="B43" s="79">
        <v>70</v>
      </c>
      <c r="C43" s="5">
        <v>263</v>
      </c>
      <c r="D43" s="130">
        <f t="shared" si="11"/>
        <v>3.9002369801784918E-2</v>
      </c>
      <c r="E43" s="80">
        <v>99</v>
      </c>
      <c r="F43" s="5">
        <v>451</v>
      </c>
      <c r="G43" s="94">
        <f t="shared" si="12"/>
        <v>6.8991997846103478E-2</v>
      </c>
      <c r="H43" s="79">
        <v>94</v>
      </c>
      <c r="I43" s="5">
        <v>457</v>
      </c>
      <c r="J43" s="153">
        <f t="shared" si="13"/>
        <v>7.1812777645955159E-2</v>
      </c>
      <c r="K43" s="193">
        <f t="shared" si="14"/>
        <v>70.707070707070713</v>
      </c>
      <c r="L43" s="197">
        <f t="shared" si="15"/>
        <v>58.314855875831483</v>
      </c>
      <c r="M43" s="95">
        <f t="shared" si="16"/>
        <v>74.468085106382972</v>
      </c>
      <c r="N43" s="96">
        <f t="shared" si="17"/>
        <v>57.54923413566739</v>
      </c>
      <c r="O43" s="198">
        <f t="shared" si="18"/>
        <v>105.31914893617021</v>
      </c>
      <c r="P43" s="197">
        <f t="shared" si="10"/>
        <v>98.687089715536104</v>
      </c>
      <c r="Q43" s="106"/>
      <c r="R43" s="106"/>
      <c r="S43" s="192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</row>
    <row r="44" spans="1:44" x14ac:dyDescent="0.25">
      <c r="A44" s="177" t="s">
        <v>69</v>
      </c>
      <c r="B44" s="79">
        <v>44</v>
      </c>
      <c r="C44" s="5">
        <v>260</v>
      </c>
      <c r="D44" s="130">
        <f t="shared" si="11"/>
        <v>3.8557475849673298E-2</v>
      </c>
      <c r="E44" s="80">
        <v>44</v>
      </c>
      <c r="F44" s="5">
        <v>308</v>
      </c>
      <c r="G44" s="94">
        <f t="shared" si="12"/>
        <v>4.7116486333924332E-2</v>
      </c>
      <c r="H44" s="79">
        <v>30</v>
      </c>
      <c r="I44" s="5">
        <v>157</v>
      </c>
      <c r="J44" s="153">
        <f t="shared" si="13"/>
        <v>2.467091048230844E-2</v>
      </c>
      <c r="K44" s="193">
        <f t="shared" si="14"/>
        <v>100</v>
      </c>
      <c r="L44" s="197">
        <f t="shared" si="15"/>
        <v>84.415584415584405</v>
      </c>
      <c r="M44" s="95">
        <f t="shared" si="16"/>
        <v>146.66666666666666</v>
      </c>
      <c r="N44" s="96">
        <f t="shared" si="17"/>
        <v>165.60509554140128</v>
      </c>
      <c r="O44" s="198">
        <f t="shared" si="18"/>
        <v>146.66666666666666</v>
      </c>
      <c r="P44" s="197">
        <f t="shared" si="10"/>
        <v>196.17834394904457</v>
      </c>
      <c r="Q44" s="106"/>
      <c r="R44" s="106"/>
      <c r="S44" s="192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</row>
    <row r="45" spans="1:44" x14ac:dyDescent="0.25">
      <c r="A45" s="4" t="s">
        <v>70</v>
      </c>
      <c r="B45" s="79">
        <v>39</v>
      </c>
      <c r="C45" s="5">
        <v>252</v>
      </c>
      <c r="D45" s="130">
        <f t="shared" si="11"/>
        <v>3.7371091977375662E-2</v>
      </c>
      <c r="E45" s="80">
        <v>44</v>
      </c>
      <c r="F45" s="5">
        <v>262</v>
      </c>
      <c r="G45" s="94">
        <f t="shared" si="12"/>
        <v>4.0079608504831735E-2</v>
      </c>
      <c r="H45" s="79">
        <v>43</v>
      </c>
      <c r="I45" s="5">
        <v>229</v>
      </c>
      <c r="J45" s="153">
        <f t="shared" si="13"/>
        <v>3.5984958601583655E-2</v>
      </c>
      <c r="K45" s="193">
        <f t="shared" si="14"/>
        <v>88.63636363636364</v>
      </c>
      <c r="L45" s="197">
        <f t="shared" si="15"/>
        <v>96.18320610687023</v>
      </c>
      <c r="M45" s="95">
        <f t="shared" si="16"/>
        <v>90.697674418604649</v>
      </c>
      <c r="N45" s="96">
        <f t="shared" si="17"/>
        <v>110.04366812227073</v>
      </c>
      <c r="O45" s="198">
        <f t="shared" si="18"/>
        <v>102.32558139534885</v>
      </c>
      <c r="P45" s="197">
        <f t="shared" si="10"/>
        <v>114.41048034934498</v>
      </c>
      <c r="Q45" s="106"/>
      <c r="R45" s="106"/>
      <c r="S45" s="192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</row>
    <row r="46" spans="1:44" x14ac:dyDescent="0.25">
      <c r="A46" s="4" t="s">
        <v>71</v>
      </c>
      <c r="B46" s="79">
        <v>64</v>
      </c>
      <c r="C46" s="5">
        <v>223</v>
      </c>
      <c r="D46" s="130">
        <f t="shared" si="11"/>
        <v>3.3070450440296717E-2</v>
      </c>
      <c r="E46" s="80">
        <v>52</v>
      </c>
      <c r="F46" s="5">
        <v>121</v>
      </c>
      <c r="G46" s="94">
        <f t="shared" si="12"/>
        <v>1.8510048202613129E-2</v>
      </c>
      <c r="H46" s="79">
        <v>40</v>
      </c>
      <c r="I46" s="5">
        <v>156</v>
      </c>
      <c r="J46" s="153">
        <f t="shared" si="13"/>
        <v>2.4513770925096285E-2</v>
      </c>
      <c r="K46" s="193">
        <f t="shared" si="14"/>
        <v>123.07692307692308</v>
      </c>
      <c r="L46" s="197">
        <f t="shared" si="15"/>
        <v>184.29752066115702</v>
      </c>
      <c r="M46" s="95">
        <f t="shared" si="16"/>
        <v>160</v>
      </c>
      <c r="N46" s="96">
        <f t="shared" si="17"/>
        <v>142.94871794871796</v>
      </c>
      <c r="O46" s="198">
        <f t="shared" si="18"/>
        <v>130</v>
      </c>
      <c r="P46" s="197">
        <f t="shared" si="10"/>
        <v>77.564102564102569</v>
      </c>
      <c r="Q46" s="106"/>
      <c r="R46" s="106"/>
      <c r="S46" s="192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</row>
    <row r="47" spans="1:44" x14ac:dyDescent="0.25">
      <c r="A47" s="4" t="s">
        <v>72</v>
      </c>
      <c r="B47" s="79">
        <v>17</v>
      </c>
      <c r="C47" s="5">
        <v>209</v>
      </c>
      <c r="D47" s="130">
        <f t="shared" si="11"/>
        <v>3.0994278663775847E-2</v>
      </c>
      <c r="E47" s="80">
        <v>33</v>
      </c>
      <c r="F47" s="5">
        <v>79</v>
      </c>
      <c r="G47" s="94">
        <f t="shared" si="12"/>
        <v>1.2085072793441631E-2</v>
      </c>
      <c r="H47" s="79">
        <v>9</v>
      </c>
      <c r="I47" s="5">
        <v>22</v>
      </c>
      <c r="J47" s="153">
        <f t="shared" si="13"/>
        <v>3.4570702586674252E-3</v>
      </c>
      <c r="K47" s="193">
        <f t="shared" si="14"/>
        <v>51.515151515151516</v>
      </c>
      <c r="L47" s="197">
        <f t="shared" si="15"/>
        <v>264.55696202531647</v>
      </c>
      <c r="M47" s="95">
        <f t="shared" si="16"/>
        <v>188.88888888888889</v>
      </c>
      <c r="N47" s="96">
        <f t="shared" si="17"/>
        <v>950</v>
      </c>
      <c r="O47" s="198">
        <f t="shared" si="18"/>
        <v>366.66666666666663</v>
      </c>
      <c r="P47" s="197">
        <f t="shared" si="10"/>
        <v>359.09090909090907</v>
      </c>
      <c r="Q47" s="106"/>
      <c r="R47" s="106"/>
      <c r="S47" s="192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</row>
    <row r="48" spans="1:44" x14ac:dyDescent="0.25">
      <c r="A48" s="4" t="s">
        <v>73</v>
      </c>
      <c r="B48" s="79">
        <v>68</v>
      </c>
      <c r="C48" s="5">
        <v>202</v>
      </c>
      <c r="D48" s="130">
        <f t="shared" si="11"/>
        <v>2.9956192775515412E-2</v>
      </c>
      <c r="E48" s="80">
        <v>67</v>
      </c>
      <c r="F48" s="5">
        <v>287</v>
      </c>
      <c r="G48" s="94">
        <f t="shared" si="12"/>
        <v>4.3903998629338581E-2</v>
      </c>
      <c r="H48" s="79">
        <v>108</v>
      </c>
      <c r="I48" s="5">
        <v>738</v>
      </c>
      <c r="J48" s="153">
        <f t="shared" si="13"/>
        <v>0.1159689932225709</v>
      </c>
      <c r="K48" s="193">
        <f t="shared" si="14"/>
        <v>101.49253731343283</v>
      </c>
      <c r="L48" s="197">
        <f t="shared" si="15"/>
        <v>70.383275261324044</v>
      </c>
      <c r="M48" s="95">
        <f t="shared" si="16"/>
        <v>62.962962962962962</v>
      </c>
      <c r="N48" s="96">
        <f t="shared" si="17"/>
        <v>27.371273712737125</v>
      </c>
      <c r="O48" s="198">
        <f t="shared" si="18"/>
        <v>62.037037037037038</v>
      </c>
      <c r="P48" s="197">
        <f t="shared" si="10"/>
        <v>38.888888888888893</v>
      </c>
      <c r="Q48" s="106"/>
      <c r="R48" s="106"/>
      <c r="S48" s="192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</row>
    <row r="49" spans="1:44" ht="17.25" customHeight="1" x14ac:dyDescent="0.25">
      <c r="A49" s="4" t="s">
        <v>78</v>
      </c>
      <c r="B49" s="79">
        <v>30</v>
      </c>
      <c r="C49" s="5">
        <v>186</v>
      </c>
      <c r="D49" s="130">
        <f t="shared" si="11"/>
        <v>2.7583425030920129E-2</v>
      </c>
      <c r="E49" s="80">
        <v>24</v>
      </c>
      <c r="F49" s="5">
        <v>161</v>
      </c>
      <c r="G49" s="94">
        <f t="shared" si="12"/>
        <v>2.4629072401824079E-2</v>
      </c>
      <c r="H49" s="79">
        <v>19</v>
      </c>
      <c r="I49" s="5">
        <v>153</v>
      </c>
      <c r="J49" s="153">
        <f t="shared" si="13"/>
        <v>2.4042352253459819E-2</v>
      </c>
      <c r="K49" s="193">
        <f t="shared" si="14"/>
        <v>125</v>
      </c>
      <c r="L49" s="197">
        <f t="shared" si="15"/>
        <v>115.52795031055901</v>
      </c>
      <c r="M49" s="95">
        <f t="shared" si="16"/>
        <v>157.89473684210526</v>
      </c>
      <c r="N49" s="96">
        <f t="shared" si="17"/>
        <v>121.56862745098039</v>
      </c>
      <c r="O49" s="198">
        <f t="shared" si="18"/>
        <v>126.31578947368421</v>
      </c>
      <c r="P49" s="197">
        <f t="shared" si="10"/>
        <v>105.22875816993465</v>
      </c>
      <c r="Q49" s="106"/>
      <c r="R49" s="106"/>
      <c r="S49" s="192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</row>
    <row r="50" spans="1:44" x14ac:dyDescent="0.25">
      <c r="A50" s="4" t="s">
        <v>76</v>
      </c>
      <c r="B50" s="79">
        <v>44</v>
      </c>
      <c r="C50" s="5">
        <v>177</v>
      </c>
      <c r="D50" s="130">
        <f t="shared" si="11"/>
        <v>2.6248743174585282E-2</v>
      </c>
      <c r="E50" s="80">
        <v>46</v>
      </c>
      <c r="F50" s="5">
        <v>211</v>
      </c>
      <c r="G50" s="94">
        <f t="shared" si="12"/>
        <v>3.2277852650837768E-2</v>
      </c>
      <c r="H50" s="79">
        <v>87</v>
      </c>
      <c r="I50" s="5">
        <v>397</v>
      </c>
      <c r="J50" s="153">
        <f t="shared" si="13"/>
        <v>6.2384404213225809E-2</v>
      </c>
      <c r="K50" s="193">
        <f t="shared" si="14"/>
        <v>95.652173913043484</v>
      </c>
      <c r="L50" s="197">
        <f t="shared" si="15"/>
        <v>83.886255924170612</v>
      </c>
      <c r="M50" s="95">
        <f t="shared" si="16"/>
        <v>50.574712643678168</v>
      </c>
      <c r="N50" s="96">
        <f t="shared" si="17"/>
        <v>44.584382871536526</v>
      </c>
      <c r="O50" s="198">
        <f t="shared" si="18"/>
        <v>52.873563218390807</v>
      </c>
      <c r="P50" s="197">
        <f t="shared" si="10"/>
        <v>53.148614609571787</v>
      </c>
      <c r="Q50" s="106"/>
      <c r="R50" s="106"/>
      <c r="S50" s="192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</row>
    <row r="51" spans="1:44" x14ac:dyDescent="0.25">
      <c r="A51" s="4" t="s">
        <v>75</v>
      </c>
      <c r="B51" s="79">
        <v>45</v>
      </c>
      <c r="C51" s="5">
        <v>173</v>
      </c>
      <c r="D51" s="130">
        <f t="shared" si="11"/>
        <v>2.5655551238436464E-2</v>
      </c>
      <c r="E51" s="80">
        <v>46</v>
      </c>
      <c r="F51" s="5">
        <v>212</v>
      </c>
      <c r="G51" s="94">
        <f t="shared" si="12"/>
        <v>3.2430828255818042E-2</v>
      </c>
      <c r="H51" s="79">
        <v>42</v>
      </c>
      <c r="I51" s="5">
        <v>202</v>
      </c>
      <c r="J51" s="153">
        <f t="shared" si="13"/>
        <v>3.1742190556855447E-2</v>
      </c>
      <c r="K51" s="193">
        <f t="shared" si="14"/>
        <v>97.826086956521735</v>
      </c>
      <c r="L51" s="197">
        <f t="shared" si="15"/>
        <v>81.603773584905653</v>
      </c>
      <c r="M51" s="95">
        <f t="shared" si="16"/>
        <v>107.14285714285714</v>
      </c>
      <c r="N51" s="96">
        <f t="shared" si="17"/>
        <v>85.643564356435647</v>
      </c>
      <c r="O51" s="198">
        <f t="shared" si="18"/>
        <v>109.52380952380953</v>
      </c>
      <c r="P51" s="197">
        <f t="shared" si="10"/>
        <v>104.95049504950495</v>
      </c>
      <c r="Q51" s="106"/>
      <c r="R51" s="106"/>
      <c r="S51" s="192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</row>
    <row r="52" spans="1:44" x14ac:dyDescent="0.25">
      <c r="A52" s="4" t="s">
        <v>74</v>
      </c>
      <c r="B52" s="79">
        <v>38</v>
      </c>
      <c r="C52" s="5">
        <v>151</v>
      </c>
      <c r="D52" s="130">
        <f t="shared" si="11"/>
        <v>2.2392995589617954E-2</v>
      </c>
      <c r="E52" s="80">
        <v>21</v>
      </c>
      <c r="F52" s="5">
        <v>62</v>
      </c>
      <c r="G52" s="94">
        <f t="shared" si="12"/>
        <v>9.4844875087769752E-3</v>
      </c>
      <c r="H52" s="79">
        <v>13</v>
      </c>
      <c r="I52" s="5">
        <v>102</v>
      </c>
      <c r="J52" s="153">
        <f t="shared" si="13"/>
        <v>1.6028234835639879E-2</v>
      </c>
      <c r="K52" s="193">
        <f t="shared" si="14"/>
        <v>180.95238095238096</v>
      </c>
      <c r="L52" s="197">
        <f t="shared" si="15"/>
        <v>243.54838709677421</v>
      </c>
      <c r="M52" s="95">
        <f t="shared" si="16"/>
        <v>292.30769230769226</v>
      </c>
      <c r="N52" s="96">
        <f t="shared" si="17"/>
        <v>148.03921568627453</v>
      </c>
      <c r="O52" s="198">
        <f t="shared" si="18"/>
        <v>161.53846153846155</v>
      </c>
      <c r="P52" s="197">
        <f t="shared" si="10"/>
        <v>60.784313725490193</v>
      </c>
      <c r="Q52" s="106"/>
      <c r="R52" s="106"/>
      <c r="S52" s="192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</row>
    <row r="53" spans="1:44" x14ac:dyDescent="0.25">
      <c r="A53" s="4" t="s">
        <v>79</v>
      </c>
      <c r="B53" s="79">
        <v>53</v>
      </c>
      <c r="C53" s="5">
        <v>144</v>
      </c>
      <c r="D53" s="130">
        <f t="shared" si="11"/>
        <v>2.1354909701357519E-2</v>
      </c>
      <c r="E53" s="80">
        <v>35</v>
      </c>
      <c r="F53" s="5">
        <v>96</v>
      </c>
      <c r="G53" s="94">
        <f t="shared" si="12"/>
        <v>1.4685658078106284E-2</v>
      </c>
      <c r="H53" s="79">
        <v>48</v>
      </c>
      <c r="I53" s="5">
        <v>133</v>
      </c>
      <c r="J53" s="153">
        <f t="shared" si="13"/>
        <v>2.0899561109216706E-2</v>
      </c>
      <c r="K53" s="193">
        <f t="shared" si="14"/>
        <v>151.42857142857142</v>
      </c>
      <c r="L53" s="197">
        <f t="shared" si="15"/>
        <v>150</v>
      </c>
      <c r="M53" s="95">
        <f t="shared" si="16"/>
        <v>110.41666666666667</v>
      </c>
      <c r="N53" s="96">
        <f t="shared" si="17"/>
        <v>108.27067669172932</v>
      </c>
      <c r="O53" s="198">
        <f t="shared" si="18"/>
        <v>72.916666666666657</v>
      </c>
      <c r="P53" s="197">
        <f t="shared" si="10"/>
        <v>72.180451127819538</v>
      </c>
      <c r="Q53" s="106"/>
      <c r="R53" s="106"/>
      <c r="S53" s="137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</row>
    <row r="54" spans="1:44" ht="17.25" customHeight="1" x14ac:dyDescent="0.25">
      <c r="A54" s="4" t="s">
        <v>77</v>
      </c>
      <c r="B54" s="79">
        <v>32</v>
      </c>
      <c r="C54" s="5">
        <v>143</v>
      </c>
      <c r="D54" s="130">
        <f t="shared" si="11"/>
        <v>2.1206611717320314E-2</v>
      </c>
      <c r="E54" s="80">
        <v>90</v>
      </c>
      <c r="F54" s="5">
        <v>411</v>
      </c>
      <c r="G54" s="94">
        <f t="shared" si="12"/>
        <v>6.2872973646892524E-2</v>
      </c>
      <c r="H54" s="79">
        <v>21</v>
      </c>
      <c r="I54" s="5">
        <v>113</v>
      </c>
      <c r="J54" s="153">
        <f t="shared" si="13"/>
        <v>1.7756769964973593E-2</v>
      </c>
      <c r="K54" s="193">
        <f t="shared" si="14"/>
        <v>35.555555555555557</v>
      </c>
      <c r="L54" s="197">
        <f t="shared" si="15"/>
        <v>34.793187347931877</v>
      </c>
      <c r="M54" s="95">
        <f t="shared" si="16"/>
        <v>152.38095238095238</v>
      </c>
      <c r="N54" s="96">
        <f t="shared" si="17"/>
        <v>126.54867256637168</v>
      </c>
      <c r="O54" s="198">
        <f t="shared" si="18"/>
        <v>428.57142857142856</v>
      </c>
      <c r="P54" s="197">
        <f t="shared" si="10"/>
        <v>363.71681415929203</v>
      </c>
      <c r="Q54" s="106"/>
      <c r="R54" s="106"/>
      <c r="S54" s="137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</row>
    <row r="55" spans="1:44" x14ac:dyDescent="0.25">
      <c r="A55" s="4" t="s">
        <v>83</v>
      </c>
      <c r="B55" s="79">
        <v>33</v>
      </c>
      <c r="C55" s="5">
        <v>113</v>
      </c>
      <c r="D55" s="130">
        <f t="shared" si="11"/>
        <v>1.6757672196204165E-2</v>
      </c>
      <c r="E55" s="80">
        <v>21</v>
      </c>
      <c r="F55" s="5">
        <v>96</v>
      </c>
      <c r="G55" s="94">
        <f t="shared" si="12"/>
        <v>1.4685658078106284E-2</v>
      </c>
      <c r="H55" s="79">
        <v>31</v>
      </c>
      <c r="I55" s="5">
        <v>184</v>
      </c>
      <c r="J55" s="153">
        <f t="shared" si="13"/>
        <v>2.8913678527036649E-2</v>
      </c>
      <c r="K55" s="193">
        <f t="shared" si="14"/>
        <v>157.14285714285714</v>
      </c>
      <c r="L55" s="197">
        <f t="shared" si="15"/>
        <v>117.70833333333333</v>
      </c>
      <c r="M55" s="95">
        <f t="shared" si="16"/>
        <v>106.45161290322579</v>
      </c>
      <c r="N55" s="96">
        <f t="shared" si="17"/>
        <v>61.413043478260867</v>
      </c>
      <c r="O55" s="198">
        <f t="shared" si="18"/>
        <v>67.741935483870961</v>
      </c>
      <c r="P55" s="197">
        <f t="shared" si="10"/>
        <v>52.173913043478258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</row>
    <row r="56" spans="1:44" x14ac:dyDescent="0.25">
      <c r="A56" s="4" t="s">
        <v>81</v>
      </c>
      <c r="B56" s="79">
        <v>35</v>
      </c>
      <c r="C56" s="5">
        <v>105</v>
      </c>
      <c r="D56" s="130">
        <f t="shared" si="11"/>
        <v>1.5571288323906524E-2</v>
      </c>
      <c r="E56" s="80">
        <v>12</v>
      </c>
      <c r="F56" s="5">
        <v>43</v>
      </c>
      <c r="G56" s="94">
        <f t="shared" si="12"/>
        <v>6.5779510141517729E-3</v>
      </c>
      <c r="H56" s="79">
        <v>14</v>
      </c>
      <c r="I56" s="5">
        <v>79</v>
      </c>
      <c r="J56" s="153">
        <f t="shared" si="13"/>
        <v>1.24140250197603E-2</v>
      </c>
      <c r="K56" s="193">
        <f t="shared" si="14"/>
        <v>291.66666666666663</v>
      </c>
      <c r="L56" s="197">
        <f t="shared" si="15"/>
        <v>244.18604651162789</v>
      </c>
      <c r="M56" s="95">
        <f t="shared" si="16"/>
        <v>250</v>
      </c>
      <c r="N56" s="96">
        <f t="shared" si="17"/>
        <v>132.91139240506328</v>
      </c>
      <c r="O56" s="198">
        <f t="shared" si="18"/>
        <v>85.714285714285708</v>
      </c>
      <c r="P56" s="197">
        <f t="shared" si="10"/>
        <v>54.430379746835442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</row>
    <row r="57" spans="1:44" x14ac:dyDescent="0.25">
      <c r="A57" s="4" t="s">
        <v>80</v>
      </c>
      <c r="B57" s="79">
        <v>31</v>
      </c>
      <c r="C57" s="5">
        <v>104</v>
      </c>
      <c r="D57" s="130">
        <f t="shared" si="11"/>
        <v>1.5422990339869321E-2</v>
      </c>
      <c r="E57" s="80">
        <v>39</v>
      </c>
      <c r="F57" s="5">
        <v>157</v>
      </c>
      <c r="G57" s="94">
        <f t="shared" si="12"/>
        <v>2.4017169981902987E-2</v>
      </c>
      <c r="H57" s="79">
        <v>23</v>
      </c>
      <c r="I57" s="5">
        <v>69</v>
      </c>
      <c r="J57" s="153">
        <f t="shared" si="13"/>
        <v>1.0842629447638743E-2</v>
      </c>
      <c r="K57" s="193">
        <f t="shared" si="14"/>
        <v>79.487179487179489</v>
      </c>
      <c r="L57" s="197">
        <f t="shared" si="15"/>
        <v>66.242038216560502</v>
      </c>
      <c r="M57" s="95">
        <f t="shared" si="16"/>
        <v>134.78260869565219</v>
      </c>
      <c r="N57" s="96">
        <f t="shared" si="17"/>
        <v>150.72463768115944</v>
      </c>
      <c r="O57" s="198">
        <f t="shared" si="18"/>
        <v>169.56521739130434</v>
      </c>
      <c r="P57" s="197">
        <f t="shared" si="10"/>
        <v>227.53623188405797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</row>
    <row r="58" spans="1:44" x14ac:dyDescent="0.25">
      <c r="A58" s="4" t="s">
        <v>82</v>
      </c>
      <c r="B58" s="79">
        <v>35</v>
      </c>
      <c r="C58" s="5">
        <v>101</v>
      </c>
      <c r="D58" s="130">
        <f t="shared" si="11"/>
        <v>1.4978096387757706E-2</v>
      </c>
      <c r="E58" s="80">
        <v>11</v>
      </c>
      <c r="F58" s="5">
        <v>29</v>
      </c>
      <c r="G58" s="94">
        <f t="shared" si="12"/>
        <v>4.4362925444279399E-3</v>
      </c>
      <c r="H58" s="79">
        <v>28</v>
      </c>
      <c r="I58" s="5">
        <v>67</v>
      </c>
      <c r="J58" s="153">
        <f t="shared" si="13"/>
        <v>1.0528350333214432E-2</v>
      </c>
      <c r="K58" s="193">
        <f t="shared" si="14"/>
        <v>318.18181818181819</v>
      </c>
      <c r="L58" s="197">
        <f t="shared" si="15"/>
        <v>348.27586206896552</v>
      </c>
      <c r="M58" s="95">
        <f t="shared" si="16"/>
        <v>125</v>
      </c>
      <c r="N58" s="96">
        <f t="shared" si="17"/>
        <v>150.74626865671641</v>
      </c>
      <c r="O58" s="198">
        <f t="shared" si="18"/>
        <v>39.285714285714285</v>
      </c>
      <c r="P58" s="197">
        <f t="shared" si="10"/>
        <v>43.283582089552233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</row>
    <row r="59" spans="1:44" ht="17.25" customHeight="1" x14ac:dyDescent="0.25">
      <c r="A59" s="4" t="s">
        <v>84</v>
      </c>
      <c r="B59" s="79">
        <v>18</v>
      </c>
      <c r="C59" s="5">
        <v>96</v>
      </c>
      <c r="D59" s="130">
        <f t="shared" si="11"/>
        <v>1.423660646757168E-2</v>
      </c>
      <c r="E59" s="80">
        <v>13</v>
      </c>
      <c r="F59" s="5">
        <v>60</v>
      </c>
      <c r="G59" s="94">
        <f t="shared" si="12"/>
        <v>9.1785362988164275E-3</v>
      </c>
      <c r="H59" s="79">
        <v>5</v>
      </c>
      <c r="I59" s="5">
        <v>58</v>
      </c>
      <c r="J59" s="153">
        <f t="shared" si="13"/>
        <v>9.1140943183050296E-3</v>
      </c>
      <c r="K59" s="193">
        <f t="shared" si="14"/>
        <v>138.46153846153845</v>
      </c>
      <c r="L59" s="197">
        <f t="shared" si="15"/>
        <v>160</v>
      </c>
      <c r="M59" s="95">
        <f t="shared" si="16"/>
        <v>360</v>
      </c>
      <c r="N59" s="96">
        <f t="shared" si="17"/>
        <v>165.51724137931035</v>
      </c>
      <c r="O59" s="198">
        <f t="shared" si="18"/>
        <v>260</v>
      </c>
      <c r="P59" s="197">
        <f t="shared" si="10"/>
        <v>103.44827586206897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</row>
    <row r="60" spans="1:44" x14ac:dyDescent="0.25">
      <c r="A60" s="4" t="s">
        <v>85</v>
      </c>
      <c r="B60" s="79">
        <v>26</v>
      </c>
      <c r="C60" s="5">
        <v>89</v>
      </c>
      <c r="D60" s="130">
        <f t="shared" si="11"/>
        <v>1.3198520579311245E-2</v>
      </c>
      <c r="E60" s="80">
        <v>32</v>
      </c>
      <c r="F60" s="5">
        <v>73</v>
      </c>
      <c r="G60" s="94">
        <f t="shared" si="12"/>
        <v>1.1167219163559988E-2</v>
      </c>
      <c r="H60" s="79">
        <v>19</v>
      </c>
      <c r="I60" s="5">
        <v>64</v>
      </c>
      <c r="J60" s="153">
        <f t="shared" si="13"/>
        <v>1.0056931661577964E-2</v>
      </c>
      <c r="K60" s="193">
        <f t="shared" si="14"/>
        <v>81.25</v>
      </c>
      <c r="L60" s="197">
        <f t="shared" si="15"/>
        <v>121.91780821917808</v>
      </c>
      <c r="M60" s="95">
        <f t="shared" si="16"/>
        <v>136.84210526315789</v>
      </c>
      <c r="N60" s="96">
        <f t="shared" si="17"/>
        <v>139.0625</v>
      </c>
      <c r="O60" s="198">
        <f t="shared" si="18"/>
        <v>168.42105263157893</v>
      </c>
      <c r="P60" s="197">
        <f t="shared" si="10"/>
        <v>114.0625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</row>
    <row r="61" spans="1:44" x14ac:dyDescent="0.25">
      <c r="A61" s="4" t="s">
        <v>87</v>
      </c>
      <c r="B61" s="79">
        <v>11</v>
      </c>
      <c r="C61" s="5">
        <v>43</v>
      </c>
      <c r="D61" s="130">
        <f t="shared" si="11"/>
        <v>6.3768133135998148E-3</v>
      </c>
      <c r="E61" s="80">
        <v>9</v>
      </c>
      <c r="F61" s="5">
        <v>18</v>
      </c>
      <c r="G61" s="94">
        <f t="shared" si="12"/>
        <v>2.7535608896449284E-3</v>
      </c>
      <c r="H61" s="79">
        <v>13</v>
      </c>
      <c r="I61" s="5">
        <v>30</v>
      </c>
      <c r="J61" s="153">
        <f t="shared" si="13"/>
        <v>4.7141867163646703E-3</v>
      </c>
      <c r="K61" s="193">
        <f t="shared" si="14"/>
        <v>122.22222222222223</v>
      </c>
      <c r="L61" s="197">
        <f t="shared" si="15"/>
        <v>238.88888888888889</v>
      </c>
      <c r="M61" s="95">
        <f t="shared" si="16"/>
        <v>84.615384615384613</v>
      </c>
      <c r="N61" s="96">
        <f t="shared" si="17"/>
        <v>143.33333333333334</v>
      </c>
      <c r="O61" s="198">
        <f t="shared" si="18"/>
        <v>69.230769230769226</v>
      </c>
      <c r="P61" s="197">
        <f t="shared" si="10"/>
        <v>60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</row>
    <row r="62" spans="1:44" x14ac:dyDescent="0.25">
      <c r="A62" s="4" t="s">
        <v>89</v>
      </c>
      <c r="B62" s="79">
        <v>8</v>
      </c>
      <c r="C62" s="5">
        <v>40</v>
      </c>
      <c r="D62" s="130">
        <f t="shared" si="11"/>
        <v>5.9319193614881995E-3</v>
      </c>
      <c r="E62" s="80">
        <v>9</v>
      </c>
      <c r="F62" s="5">
        <v>50</v>
      </c>
      <c r="G62" s="94">
        <f t="shared" si="12"/>
        <v>7.6487802490136899E-3</v>
      </c>
      <c r="H62" s="79">
        <v>14</v>
      </c>
      <c r="I62" s="5">
        <v>68</v>
      </c>
      <c r="J62" s="153">
        <f t="shared" si="13"/>
        <v>1.0685489890426588E-2</v>
      </c>
      <c r="K62" s="193">
        <f t="shared" si="14"/>
        <v>88.888888888888886</v>
      </c>
      <c r="L62" s="197">
        <f t="shared" si="15"/>
        <v>80</v>
      </c>
      <c r="M62" s="95">
        <f t="shared" si="16"/>
        <v>57.142857142857139</v>
      </c>
      <c r="N62" s="96">
        <f t="shared" si="17"/>
        <v>58.82352941176471</v>
      </c>
      <c r="O62" s="198">
        <f t="shared" si="18"/>
        <v>64.285714285714292</v>
      </c>
      <c r="P62" s="197">
        <f t="shared" si="10"/>
        <v>73.529411764705884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</row>
    <row r="63" spans="1:44" x14ac:dyDescent="0.25">
      <c r="A63" s="4" t="s">
        <v>88</v>
      </c>
      <c r="B63" s="79">
        <v>6</v>
      </c>
      <c r="C63" s="5">
        <v>38</v>
      </c>
      <c r="D63" s="130">
        <f t="shared" si="11"/>
        <v>5.6353233934137896E-3</v>
      </c>
      <c r="E63" s="80">
        <v>31</v>
      </c>
      <c r="F63" s="5">
        <v>463</v>
      </c>
      <c r="G63" s="94">
        <f t="shared" si="12"/>
        <v>7.0827705105866764E-2</v>
      </c>
      <c r="H63" s="79">
        <v>12</v>
      </c>
      <c r="I63" s="5">
        <v>121</v>
      </c>
      <c r="J63" s="153">
        <f t="shared" si="13"/>
        <v>1.901388642267084E-2</v>
      </c>
      <c r="K63" s="193">
        <f t="shared" si="14"/>
        <v>19.35483870967742</v>
      </c>
      <c r="L63" s="197">
        <f t="shared" si="15"/>
        <v>8.2073434125269973</v>
      </c>
      <c r="M63" s="95">
        <f t="shared" si="16"/>
        <v>50</v>
      </c>
      <c r="N63" s="96">
        <f t="shared" si="17"/>
        <v>31.404958677685951</v>
      </c>
      <c r="O63" s="198">
        <f t="shared" si="18"/>
        <v>258.33333333333337</v>
      </c>
      <c r="P63" s="197">
        <f t="shared" si="10"/>
        <v>382.64462809917353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</row>
    <row r="64" spans="1:44" x14ac:dyDescent="0.25">
      <c r="A64" s="4" t="s">
        <v>90</v>
      </c>
      <c r="B64" s="79">
        <v>15</v>
      </c>
      <c r="C64" s="5">
        <v>35</v>
      </c>
      <c r="D64" s="130">
        <f t="shared" si="11"/>
        <v>5.1904294413021752E-3</v>
      </c>
      <c r="E64" s="80">
        <v>27</v>
      </c>
      <c r="F64" s="5">
        <v>85</v>
      </c>
      <c r="G64" s="94">
        <f t="shared" si="12"/>
        <v>1.3002926423323272E-2</v>
      </c>
      <c r="H64" s="79">
        <v>5</v>
      </c>
      <c r="I64" s="5">
        <v>9</v>
      </c>
      <c r="J64" s="153">
        <f t="shared" si="13"/>
        <v>1.4142560149094012E-3</v>
      </c>
      <c r="K64" s="193">
        <f t="shared" si="14"/>
        <v>55.555555555555557</v>
      </c>
      <c r="L64" s="197">
        <f t="shared" si="15"/>
        <v>41.17647058823529</v>
      </c>
      <c r="M64" s="95">
        <f t="shared" si="16"/>
        <v>300</v>
      </c>
      <c r="N64" s="96">
        <f t="shared" si="17"/>
        <v>388.88888888888886</v>
      </c>
      <c r="O64" s="198">
        <f t="shared" si="18"/>
        <v>540</v>
      </c>
      <c r="P64" s="197">
        <f t="shared" si="10"/>
        <v>944.44444444444446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</row>
    <row r="65" spans="1:44" x14ac:dyDescent="0.25">
      <c r="A65" s="4" t="s">
        <v>91</v>
      </c>
      <c r="B65" s="79">
        <v>7</v>
      </c>
      <c r="C65" s="5">
        <v>23</v>
      </c>
      <c r="D65" s="130">
        <f t="shared" si="11"/>
        <v>3.4108536328557146E-3</v>
      </c>
      <c r="E65" s="80">
        <v>3</v>
      </c>
      <c r="F65" s="5">
        <v>26</v>
      </c>
      <c r="G65" s="94">
        <f t="shared" si="12"/>
        <v>3.9773657294871183E-3</v>
      </c>
      <c r="H65" s="79">
        <v>4</v>
      </c>
      <c r="I65" s="5">
        <v>15</v>
      </c>
      <c r="J65" s="153">
        <f t="shared" si="13"/>
        <v>2.3570933581823351E-3</v>
      </c>
      <c r="K65" s="193">
        <f t="shared" si="14"/>
        <v>233.33333333333334</v>
      </c>
      <c r="L65" s="197">
        <f t="shared" si="15"/>
        <v>88.461538461538453</v>
      </c>
      <c r="M65" s="95">
        <f t="shared" si="16"/>
        <v>175</v>
      </c>
      <c r="N65" s="96">
        <f t="shared" si="17"/>
        <v>153.33333333333334</v>
      </c>
      <c r="O65" s="198">
        <f t="shared" si="18"/>
        <v>75</v>
      </c>
      <c r="P65" s="197">
        <f t="shared" si="10"/>
        <v>173.33333333333334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</row>
    <row r="66" spans="1:44" x14ac:dyDescent="0.25">
      <c r="A66" s="4" t="s">
        <v>96</v>
      </c>
      <c r="B66" s="79">
        <v>5</v>
      </c>
      <c r="C66" s="5">
        <v>20</v>
      </c>
      <c r="D66" s="130">
        <f t="shared" si="11"/>
        <v>2.9659596807440998E-3</v>
      </c>
      <c r="E66" s="80">
        <v>3</v>
      </c>
      <c r="F66" s="5">
        <v>4</v>
      </c>
      <c r="G66" s="94">
        <f t="shared" si="12"/>
        <v>6.1190241992109518E-4</v>
      </c>
      <c r="H66" s="79">
        <v>1</v>
      </c>
      <c r="I66" s="5">
        <v>2</v>
      </c>
      <c r="J66" s="153">
        <f t="shared" si="13"/>
        <v>3.1427911442431138E-4</v>
      </c>
      <c r="K66" s="193">
        <f t="shared" si="14"/>
        <v>166.66666666666669</v>
      </c>
      <c r="L66" s="197">
        <f t="shared" si="15"/>
        <v>500</v>
      </c>
      <c r="M66" s="95">
        <f t="shared" si="16"/>
        <v>500</v>
      </c>
      <c r="N66" s="96">
        <f t="shared" si="17"/>
        <v>1000</v>
      </c>
      <c r="O66" s="198">
        <f t="shared" si="18"/>
        <v>300</v>
      </c>
      <c r="P66" s="197">
        <f t="shared" si="10"/>
        <v>200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</row>
    <row r="67" spans="1:44" x14ac:dyDescent="0.25">
      <c r="A67" s="4" t="s">
        <v>92</v>
      </c>
      <c r="B67" s="79">
        <v>8</v>
      </c>
      <c r="C67" s="5">
        <v>19</v>
      </c>
      <c r="D67" s="130">
        <f t="shared" si="11"/>
        <v>2.8176616967068948E-3</v>
      </c>
      <c r="E67" s="80">
        <v>6</v>
      </c>
      <c r="F67" s="5">
        <v>32</v>
      </c>
      <c r="G67" s="94">
        <f t="shared" si="12"/>
        <v>4.8952193593687614E-3</v>
      </c>
      <c r="H67" s="79">
        <v>8</v>
      </c>
      <c r="I67" s="5">
        <v>30</v>
      </c>
      <c r="J67" s="153">
        <f t="shared" si="13"/>
        <v>4.7141867163646703E-3</v>
      </c>
      <c r="K67" s="193">
        <f t="shared" si="14"/>
        <v>133.33333333333331</v>
      </c>
      <c r="L67" s="197">
        <f t="shared" si="15"/>
        <v>59.375</v>
      </c>
      <c r="M67" s="95">
        <f t="shared" si="16"/>
        <v>100</v>
      </c>
      <c r="N67" s="96">
        <f t="shared" si="17"/>
        <v>63.333333333333329</v>
      </c>
      <c r="O67" s="198">
        <f t="shared" si="18"/>
        <v>75</v>
      </c>
      <c r="P67" s="197">
        <f t="shared" si="10"/>
        <v>106.66666666666667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</row>
    <row r="68" spans="1:44" ht="17.25" customHeight="1" x14ac:dyDescent="0.25">
      <c r="A68" s="4" t="s">
        <v>93</v>
      </c>
      <c r="B68" s="79">
        <v>4</v>
      </c>
      <c r="C68" s="5">
        <v>18</v>
      </c>
      <c r="D68" s="130">
        <f t="shared" si="11"/>
        <v>2.6693637126696899E-3</v>
      </c>
      <c r="E68" s="80">
        <v>6</v>
      </c>
      <c r="F68" s="5">
        <v>12</v>
      </c>
      <c r="G68" s="94">
        <f t="shared" si="12"/>
        <v>1.8357072597632855E-3</v>
      </c>
      <c r="H68" s="79">
        <v>3</v>
      </c>
      <c r="I68" s="5">
        <v>19</v>
      </c>
      <c r="J68" s="153">
        <f t="shared" si="13"/>
        <v>2.9856515870309579E-3</v>
      </c>
      <c r="K68" s="193">
        <f t="shared" si="14"/>
        <v>66.666666666666657</v>
      </c>
      <c r="L68" s="197">
        <f t="shared" si="15"/>
        <v>150</v>
      </c>
      <c r="M68" s="95">
        <f t="shared" si="16"/>
        <v>133.33333333333331</v>
      </c>
      <c r="N68" s="96">
        <f t="shared" si="17"/>
        <v>94.73684210526315</v>
      </c>
      <c r="O68" s="198">
        <f t="shared" si="18"/>
        <v>200</v>
      </c>
      <c r="P68" s="197">
        <f t="shared" si="10"/>
        <v>63.157894736842103</v>
      </c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</row>
    <row r="69" spans="1:44" x14ac:dyDescent="0.25">
      <c r="A69" s="4" t="s">
        <v>94</v>
      </c>
      <c r="B69" s="79">
        <v>5</v>
      </c>
      <c r="C69" s="5">
        <v>18</v>
      </c>
      <c r="D69" s="130">
        <f t="shared" si="11"/>
        <v>2.6693637126696899E-3</v>
      </c>
      <c r="E69" s="80">
        <v>18</v>
      </c>
      <c r="F69" s="5">
        <v>64</v>
      </c>
      <c r="G69" s="94">
        <f t="shared" si="12"/>
        <v>9.7904387187375229E-3</v>
      </c>
      <c r="H69" s="79">
        <v>8</v>
      </c>
      <c r="I69" s="5">
        <v>17</v>
      </c>
      <c r="J69" s="153">
        <f t="shared" si="13"/>
        <v>2.6713724726066469E-3</v>
      </c>
      <c r="K69" s="193">
        <f t="shared" si="14"/>
        <v>27.777777777777779</v>
      </c>
      <c r="L69" s="197">
        <f t="shared" si="15"/>
        <v>28.125</v>
      </c>
      <c r="M69" s="95">
        <f t="shared" si="16"/>
        <v>62.5</v>
      </c>
      <c r="N69" s="96">
        <f t="shared" si="17"/>
        <v>105.88235294117648</v>
      </c>
      <c r="O69" s="198">
        <f t="shared" si="18"/>
        <v>225</v>
      </c>
      <c r="P69" s="197">
        <f t="shared" si="10"/>
        <v>376.47058823529409</v>
      </c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</row>
    <row r="70" spans="1:44" x14ac:dyDescent="0.25">
      <c r="A70" s="4" t="s">
        <v>95</v>
      </c>
      <c r="B70" s="79">
        <v>7</v>
      </c>
      <c r="C70" s="5">
        <v>16</v>
      </c>
      <c r="D70" s="130">
        <f t="shared" ref="D70:D101" si="19">IF($C$83&lt;&gt;0,C70/$C$83*100,0)</f>
        <v>2.37276774459528E-3</v>
      </c>
      <c r="E70" s="80">
        <v>3</v>
      </c>
      <c r="F70" s="5">
        <v>13</v>
      </c>
      <c r="G70" s="94">
        <f t="shared" ref="G70:G78" si="20">IF($F$83&lt;&gt;0,F70/$F$83*100,0)</f>
        <v>1.9886828647435592E-3</v>
      </c>
      <c r="H70" s="79">
        <v>10</v>
      </c>
      <c r="I70" s="5">
        <v>62</v>
      </c>
      <c r="J70" s="153">
        <f t="shared" ref="J70:J78" si="21">IF($I$83&lt;&gt;0,I70/$I$83*100,0)</f>
        <v>9.7426525471536515E-3</v>
      </c>
      <c r="K70" s="193">
        <f t="shared" ref="K70:K80" si="22">IF(OR(B70&lt;&gt;0)*(E70&lt;&gt;0),B70/E70*100," ")</f>
        <v>233.33333333333334</v>
      </c>
      <c r="L70" s="197">
        <f t="shared" ref="L70:L80" si="23">IF(OR(C70&lt;&gt;0)*(F70&lt;&gt;0),C70/F70*100," ")</f>
        <v>123.07692307692308</v>
      </c>
      <c r="M70" s="95">
        <f t="shared" ref="M70:N83" si="24">IF(OR(B70&lt;&gt;0)*(H70&lt;&gt;0),B70/H70*100," ")</f>
        <v>70</v>
      </c>
      <c r="N70" s="96">
        <f t="shared" si="24"/>
        <v>25.806451612903224</v>
      </c>
      <c r="O70" s="198">
        <f t="shared" si="18"/>
        <v>30</v>
      </c>
      <c r="P70" s="197">
        <f t="shared" si="10"/>
        <v>20.967741935483872</v>
      </c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</row>
    <row r="71" spans="1:44" x14ac:dyDescent="0.25">
      <c r="A71" s="4" t="s">
        <v>98</v>
      </c>
      <c r="B71" s="79">
        <v>4</v>
      </c>
      <c r="C71" s="5">
        <v>11</v>
      </c>
      <c r="D71" s="130">
        <f t="shared" si="19"/>
        <v>1.631277824409255E-3</v>
      </c>
      <c r="E71" s="80">
        <v>1</v>
      </c>
      <c r="F71" s="5">
        <v>6</v>
      </c>
      <c r="G71" s="94">
        <f t="shared" si="20"/>
        <v>9.1785362988164277E-4</v>
      </c>
      <c r="H71" s="79">
        <v>3</v>
      </c>
      <c r="I71" s="5">
        <v>22</v>
      </c>
      <c r="J71" s="153">
        <f t="shared" si="21"/>
        <v>3.4570702586674252E-3</v>
      </c>
      <c r="K71" s="193">
        <f t="shared" si="22"/>
        <v>400</v>
      </c>
      <c r="L71" s="197">
        <f t="shared" si="23"/>
        <v>183.33333333333331</v>
      </c>
      <c r="M71" s="95">
        <f t="shared" si="24"/>
        <v>133.33333333333331</v>
      </c>
      <c r="N71" s="96">
        <f t="shared" si="24"/>
        <v>50</v>
      </c>
      <c r="O71" s="198">
        <f t="shared" ref="O71:O80" si="25">IF(OR(E71&lt;&gt;0)*(H71&lt;&gt;0),E71/H71*100," ")</f>
        <v>33.333333333333329</v>
      </c>
      <c r="P71" s="197">
        <f t="shared" ref="P71:P80" si="26">IF(OR(F71&lt;&gt;0)*(I71&lt;&gt;0),F71/I71*100," ")</f>
        <v>27.27272727272727</v>
      </c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</row>
    <row r="72" spans="1:44" x14ac:dyDescent="0.25">
      <c r="A72" s="4" t="s">
        <v>97</v>
      </c>
      <c r="B72" s="79">
        <v>3</v>
      </c>
      <c r="C72" s="5">
        <v>11</v>
      </c>
      <c r="D72" s="130">
        <f t="shared" si="19"/>
        <v>1.631277824409255E-3</v>
      </c>
      <c r="E72" s="80">
        <v>5</v>
      </c>
      <c r="F72" s="5">
        <v>15</v>
      </c>
      <c r="G72" s="94">
        <f t="shared" si="20"/>
        <v>2.2946340747041069E-3</v>
      </c>
      <c r="H72" s="79">
        <v>0</v>
      </c>
      <c r="I72" s="5">
        <v>0</v>
      </c>
      <c r="J72" s="153">
        <f t="shared" si="21"/>
        <v>0</v>
      </c>
      <c r="K72" s="193">
        <f t="shared" si="22"/>
        <v>60</v>
      </c>
      <c r="L72" s="197">
        <f t="shared" si="23"/>
        <v>73.333333333333329</v>
      </c>
      <c r="M72" s="95" t="str">
        <f t="shared" si="24"/>
        <v xml:space="preserve"> </v>
      </c>
      <c r="N72" s="96" t="str">
        <f t="shared" si="24"/>
        <v xml:space="preserve"> </v>
      </c>
      <c r="O72" s="198" t="str">
        <f t="shared" si="25"/>
        <v xml:space="preserve"> </v>
      </c>
      <c r="P72" s="197" t="str">
        <f t="shared" si="26"/>
        <v xml:space="preserve"> </v>
      </c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</row>
    <row r="73" spans="1:44" ht="17.25" customHeight="1" x14ac:dyDescent="0.25">
      <c r="A73" s="4" t="s">
        <v>103</v>
      </c>
      <c r="B73" s="79">
        <v>3</v>
      </c>
      <c r="C73" s="5">
        <v>10</v>
      </c>
      <c r="D73" s="130">
        <f t="shared" si="19"/>
        <v>1.4829798403720499E-3</v>
      </c>
      <c r="E73" s="80">
        <v>1</v>
      </c>
      <c r="F73" s="5">
        <v>4</v>
      </c>
      <c r="G73" s="94">
        <f t="shared" si="20"/>
        <v>6.1190241992109518E-4</v>
      </c>
      <c r="H73" s="79">
        <v>0</v>
      </c>
      <c r="I73" s="5">
        <v>0</v>
      </c>
      <c r="J73" s="153">
        <f t="shared" si="21"/>
        <v>0</v>
      </c>
      <c r="K73" s="193">
        <f t="shared" si="22"/>
        <v>300</v>
      </c>
      <c r="L73" s="197">
        <f t="shared" si="23"/>
        <v>250</v>
      </c>
      <c r="M73" s="95" t="str">
        <f t="shared" si="24"/>
        <v xml:space="preserve"> </v>
      </c>
      <c r="N73" s="96" t="str">
        <f t="shared" si="24"/>
        <v xml:space="preserve"> </v>
      </c>
      <c r="O73" s="198" t="str">
        <f t="shared" si="25"/>
        <v xml:space="preserve"> </v>
      </c>
      <c r="P73" s="197" t="str">
        <f t="shared" si="26"/>
        <v xml:space="preserve"> </v>
      </c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</row>
    <row r="74" spans="1:44" ht="17.25" customHeight="1" x14ac:dyDescent="0.25">
      <c r="A74" s="4" t="s">
        <v>100</v>
      </c>
      <c r="B74" s="79">
        <v>1</v>
      </c>
      <c r="C74" s="5">
        <v>10</v>
      </c>
      <c r="D74" s="130">
        <f t="shared" si="19"/>
        <v>1.4829798403720499E-3</v>
      </c>
      <c r="E74" s="80">
        <v>1</v>
      </c>
      <c r="F74" s="5">
        <v>4</v>
      </c>
      <c r="G74" s="94">
        <f t="shared" si="20"/>
        <v>6.1190241992109518E-4</v>
      </c>
      <c r="H74" s="79">
        <v>5</v>
      </c>
      <c r="I74" s="5">
        <v>27</v>
      </c>
      <c r="J74" s="153">
        <f t="shared" si="21"/>
        <v>4.2427680447282038E-3</v>
      </c>
      <c r="K74" s="193">
        <f t="shared" si="22"/>
        <v>100</v>
      </c>
      <c r="L74" s="197">
        <f t="shared" si="23"/>
        <v>250</v>
      </c>
      <c r="M74" s="95">
        <f t="shared" si="24"/>
        <v>20</v>
      </c>
      <c r="N74" s="96">
        <f t="shared" si="24"/>
        <v>37.037037037037038</v>
      </c>
      <c r="O74" s="198">
        <f t="shared" si="25"/>
        <v>20</v>
      </c>
      <c r="P74" s="197">
        <f t="shared" si="26"/>
        <v>14.814814814814813</v>
      </c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</row>
    <row r="75" spans="1:44" x14ac:dyDescent="0.25">
      <c r="A75" s="4" t="s">
        <v>99</v>
      </c>
      <c r="B75" s="79">
        <v>3</v>
      </c>
      <c r="C75" s="5">
        <v>9</v>
      </c>
      <c r="D75" s="130">
        <f t="shared" si="19"/>
        <v>1.3346818563348449E-3</v>
      </c>
      <c r="E75" s="80">
        <v>5</v>
      </c>
      <c r="F75" s="5">
        <v>17</v>
      </c>
      <c r="G75" s="94">
        <f t="shared" si="20"/>
        <v>2.6005852846646546E-3</v>
      </c>
      <c r="H75" s="79">
        <v>12</v>
      </c>
      <c r="I75" s="5">
        <v>62</v>
      </c>
      <c r="J75" s="153">
        <f t="shared" si="21"/>
        <v>9.7426525471536515E-3</v>
      </c>
      <c r="K75" s="193">
        <f t="shared" si="22"/>
        <v>60</v>
      </c>
      <c r="L75" s="197">
        <f t="shared" si="23"/>
        <v>52.941176470588239</v>
      </c>
      <c r="M75" s="95">
        <f t="shared" si="24"/>
        <v>25</v>
      </c>
      <c r="N75" s="96">
        <f t="shared" si="24"/>
        <v>14.516129032258066</v>
      </c>
      <c r="O75" s="198">
        <f t="shared" si="25"/>
        <v>41.666666666666671</v>
      </c>
      <c r="P75" s="197">
        <f t="shared" si="26"/>
        <v>27.419354838709676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</row>
    <row r="76" spans="1:44" x14ac:dyDescent="0.25">
      <c r="A76" s="4" t="s">
        <v>101</v>
      </c>
      <c r="B76" s="79">
        <v>3</v>
      </c>
      <c r="C76" s="5">
        <v>7</v>
      </c>
      <c r="D76" s="130">
        <f t="shared" si="19"/>
        <v>1.0380858882604348E-3</v>
      </c>
      <c r="E76" s="80">
        <v>4</v>
      </c>
      <c r="F76" s="5">
        <v>6</v>
      </c>
      <c r="G76" s="94">
        <f t="shared" si="20"/>
        <v>9.1785362988164277E-4</v>
      </c>
      <c r="H76" s="79">
        <v>2</v>
      </c>
      <c r="I76" s="5">
        <v>8</v>
      </c>
      <c r="J76" s="153">
        <f t="shared" si="21"/>
        <v>1.2571164576972455E-3</v>
      </c>
      <c r="K76" s="193">
        <f t="shared" si="22"/>
        <v>75</v>
      </c>
      <c r="L76" s="197">
        <f t="shared" si="23"/>
        <v>116.66666666666667</v>
      </c>
      <c r="M76" s="95">
        <f t="shared" si="24"/>
        <v>150</v>
      </c>
      <c r="N76" s="96">
        <f t="shared" si="24"/>
        <v>87.5</v>
      </c>
      <c r="O76" s="198">
        <f t="shared" si="25"/>
        <v>200</v>
      </c>
      <c r="P76" s="197">
        <f t="shared" si="26"/>
        <v>75</v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</row>
    <row r="77" spans="1:44" x14ac:dyDescent="0.25">
      <c r="A77" s="4" t="s">
        <v>102</v>
      </c>
      <c r="B77" s="79">
        <v>2</v>
      </c>
      <c r="C77" s="5">
        <v>6</v>
      </c>
      <c r="D77" s="130">
        <f t="shared" si="19"/>
        <v>8.8978790422322999E-4</v>
      </c>
      <c r="E77" s="80">
        <v>0</v>
      </c>
      <c r="F77" s="5">
        <v>0</v>
      </c>
      <c r="G77" s="94">
        <f t="shared" si="20"/>
        <v>0</v>
      </c>
      <c r="H77" s="79">
        <v>0</v>
      </c>
      <c r="I77" s="5">
        <v>0</v>
      </c>
      <c r="J77" s="153">
        <f t="shared" si="21"/>
        <v>0</v>
      </c>
      <c r="K77" s="193" t="str">
        <f t="shared" si="22"/>
        <v xml:space="preserve"> </v>
      </c>
      <c r="L77" s="197" t="str">
        <f t="shared" si="23"/>
        <v xml:space="preserve"> </v>
      </c>
      <c r="M77" s="95" t="str">
        <f t="shared" si="24"/>
        <v xml:space="preserve"> </v>
      </c>
      <c r="N77" s="96" t="str">
        <f t="shared" si="24"/>
        <v xml:space="preserve"> </v>
      </c>
      <c r="O77" s="198" t="str">
        <f t="shared" si="25"/>
        <v xml:space="preserve"> </v>
      </c>
      <c r="P77" s="197" t="str">
        <f t="shared" si="26"/>
        <v xml:space="preserve"> 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</row>
    <row r="78" spans="1:44" ht="15.75" x14ac:dyDescent="0.25">
      <c r="A78" s="4" t="s">
        <v>104</v>
      </c>
      <c r="B78" s="146">
        <v>0</v>
      </c>
      <c r="C78" s="182">
        <v>0</v>
      </c>
      <c r="D78" s="181">
        <f t="shared" si="19"/>
        <v>0</v>
      </c>
      <c r="E78" s="183">
        <v>0</v>
      </c>
      <c r="F78" s="182">
        <v>0</v>
      </c>
      <c r="G78" s="94">
        <f t="shared" si="20"/>
        <v>0</v>
      </c>
      <c r="H78" s="146">
        <v>0</v>
      </c>
      <c r="I78" s="135">
        <v>0</v>
      </c>
      <c r="J78" s="130">
        <f t="shared" si="21"/>
        <v>0</v>
      </c>
      <c r="K78" s="193" t="str">
        <f t="shared" si="22"/>
        <v xml:space="preserve"> </v>
      </c>
      <c r="L78" s="197" t="str">
        <f t="shared" si="23"/>
        <v xml:space="preserve"> </v>
      </c>
      <c r="M78" s="95" t="str">
        <f t="shared" si="24"/>
        <v xml:space="preserve"> </v>
      </c>
      <c r="N78" s="96" t="str">
        <f t="shared" si="24"/>
        <v xml:space="preserve"> </v>
      </c>
      <c r="O78" s="198" t="str">
        <f t="shared" si="25"/>
        <v xml:space="preserve"> </v>
      </c>
      <c r="P78" s="197" t="str">
        <f t="shared" si="26"/>
        <v xml:space="preserve"> </v>
      </c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</row>
    <row r="79" spans="1:44" x14ac:dyDescent="0.25">
      <c r="A79" s="4" t="s">
        <v>105</v>
      </c>
      <c r="B79" s="142">
        <v>0</v>
      </c>
      <c r="C79" s="4">
        <v>0</v>
      </c>
      <c r="D79" s="130">
        <f t="shared" si="19"/>
        <v>0</v>
      </c>
      <c r="E79" s="147">
        <v>0</v>
      </c>
      <c r="F79" s="4">
        <v>0</v>
      </c>
      <c r="G79" s="94">
        <f t="shared" ref="G79:G80" si="27">IF($F$83&lt;&gt;0,F79/$F$83*100,0)</f>
        <v>0</v>
      </c>
      <c r="H79" s="142">
        <v>0</v>
      </c>
      <c r="I79" s="4">
        <v>0</v>
      </c>
      <c r="J79" s="130">
        <f t="shared" ref="J79:J80" si="28">IF($I$83&lt;&gt;0,I79/$I$83*100,0)</f>
        <v>0</v>
      </c>
      <c r="K79" s="193" t="str">
        <f t="shared" si="22"/>
        <v xml:space="preserve"> </v>
      </c>
      <c r="L79" s="197" t="str">
        <f t="shared" si="23"/>
        <v xml:space="preserve"> </v>
      </c>
      <c r="M79" s="95" t="str">
        <f t="shared" si="24"/>
        <v xml:space="preserve"> </v>
      </c>
      <c r="N79" s="96" t="str">
        <f t="shared" si="24"/>
        <v xml:space="preserve"> </v>
      </c>
      <c r="O79" s="198" t="str">
        <f t="shared" si="25"/>
        <v xml:space="preserve"> </v>
      </c>
      <c r="P79" s="197" t="str">
        <f t="shared" si="26"/>
        <v xml:space="preserve"> </v>
      </c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</row>
    <row r="80" spans="1:44" ht="15.75" thickBot="1" x14ac:dyDescent="0.3">
      <c r="A80" s="4" t="s">
        <v>106</v>
      </c>
      <c r="B80" s="143">
        <v>0</v>
      </c>
      <c r="C80" s="157">
        <v>0</v>
      </c>
      <c r="D80" s="145">
        <f t="shared" si="19"/>
        <v>0</v>
      </c>
      <c r="E80" s="148">
        <v>2</v>
      </c>
      <c r="F80" s="157">
        <v>20</v>
      </c>
      <c r="G80" s="149">
        <f t="shared" si="27"/>
        <v>3.0595120996054757E-3</v>
      </c>
      <c r="H80" s="143">
        <v>0</v>
      </c>
      <c r="I80" s="138">
        <v>0</v>
      </c>
      <c r="J80" s="145">
        <f t="shared" si="28"/>
        <v>0</v>
      </c>
      <c r="K80" s="193" t="str">
        <f t="shared" si="22"/>
        <v xml:space="preserve"> </v>
      </c>
      <c r="L80" s="197" t="str">
        <f t="shared" si="23"/>
        <v xml:space="preserve"> </v>
      </c>
      <c r="M80" s="191" t="str">
        <f t="shared" si="24"/>
        <v xml:space="preserve"> </v>
      </c>
      <c r="N80" s="96" t="str">
        <f t="shared" si="24"/>
        <v xml:space="preserve"> </v>
      </c>
      <c r="O80" s="198" t="str">
        <f t="shared" si="25"/>
        <v xml:space="preserve"> </v>
      </c>
      <c r="P80" s="197" t="str">
        <f t="shared" si="26"/>
        <v xml:space="preserve"> </v>
      </c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</row>
    <row r="81" spans="1:44" ht="15.75" x14ac:dyDescent="0.25">
      <c r="A81" s="168" t="s">
        <v>24</v>
      </c>
      <c r="B81" s="144">
        <f>SUM(B6:B80)-B10</f>
        <v>105071</v>
      </c>
      <c r="C81" s="139">
        <f>SUM(C6:C80)-C10</f>
        <v>621683</v>
      </c>
      <c r="D81" s="169">
        <f t="shared" ref="D81:D82" si="29">IF($C$83&lt;&gt;0,C81/$C$83*100,0)</f>
        <v>92.194335610201719</v>
      </c>
      <c r="E81" s="150">
        <f>SUM(E6:E80)-E10</f>
        <v>99473</v>
      </c>
      <c r="F81" s="139">
        <f>SUM(F6:F80)-F10</f>
        <v>605447</v>
      </c>
      <c r="G81" s="170">
        <f>IF($F$83&lt;&gt;0,F81/$F$83*100,0)</f>
        <v>92.618621108491823</v>
      </c>
      <c r="H81" s="144">
        <f>SUM(H6:H80)-H10</f>
        <v>96606</v>
      </c>
      <c r="I81" s="139">
        <f>SUM(I6:I80)-I10</f>
        <v>592663</v>
      </c>
      <c r="J81" s="171">
        <f>IF($I$83&lt;&gt;0,I81/$I$83*100,0)</f>
        <v>93.130801396027834</v>
      </c>
      <c r="K81" s="155">
        <f t="shared" ref="K81:L83" si="30">IF(OR(B81&lt;&gt;0)*(E81&lt;&gt;0),B81/E81*100," ")</f>
        <v>105.62765775637611</v>
      </c>
      <c r="L81" s="140">
        <f t="shared" si="30"/>
        <v>102.68165504164692</v>
      </c>
      <c r="M81" s="154">
        <f t="shared" si="24"/>
        <v>108.76239571041135</v>
      </c>
      <c r="N81" s="156">
        <f t="shared" si="24"/>
        <v>104.89654322945754</v>
      </c>
      <c r="O81" s="155">
        <f t="shared" ref="O81:P83" si="31">IF(OR(E81&lt;&gt;0)*(H81&lt;&gt;0),E81/H81*100," ")</f>
        <v>102.96772457197277</v>
      </c>
      <c r="P81" s="140">
        <f t="shared" si="31"/>
        <v>102.15704371624345</v>
      </c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</row>
    <row r="82" spans="1:44" ht="15.75" x14ac:dyDescent="0.25">
      <c r="A82" s="114" t="s">
        <v>25</v>
      </c>
      <c r="B82" s="172">
        <f>B10</f>
        <v>12523</v>
      </c>
      <c r="C82" s="173">
        <f>C10</f>
        <v>52635</v>
      </c>
      <c r="D82" s="174">
        <f t="shared" si="29"/>
        <v>7.8056643897982854</v>
      </c>
      <c r="E82" s="151">
        <f>E10</f>
        <v>11521</v>
      </c>
      <c r="F82" s="113">
        <f>F10</f>
        <v>48252</v>
      </c>
      <c r="G82" s="175">
        <f>IF($F$83&lt;&gt;0,F82/$F$83*100,0)</f>
        <v>7.3813788915081711</v>
      </c>
      <c r="H82" s="172">
        <f>H10</f>
        <v>9520</v>
      </c>
      <c r="I82" s="173">
        <f>I10</f>
        <v>43714</v>
      </c>
      <c r="J82" s="176">
        <f>IF($I$83&lt;&gt;0,I82/$I$83*100,0)</f>
        <v>6.8691986039721735</v>
      </c>
      <c r="K82" s="97">
        <f t="shared" si="30"/>
        <v>108.69716170471312</v>
      </c>
      <c r="L82" s="98">
        <f t="shared" si="30"/>
        <v>109.08356130315842</v>
      </c>
      <c r="M82" s="99">
        <f t="shared" si="24"/>
        <v>131.54411764705881</v>
      </c>
      <c r="N82" s="121">
        <f t="shared" si="24"/>
        <v>120.40764972320082</v>
      </c>
      <c r="O82" s="97">
        <f t="shared" si="31"/>
        <v>121.01890756302521</v>
      </c>
      <c r="P82" s="98">
        <f t="shared" si="31"/>
        <v>110.38111360204969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</row>
    <row r="83" spans="1:44" ht="16.5" thickBot="1" x14ac:dyDescent="0.3">
      <c r="A83" s="115" t="s">
        <v>17</v>
      </c>
      <c r="B83" s="159">
        <f>B81+B82</f>
        <v>117594</v>
      </c>
      <c r="C83" s="160">
        <f>C81+C82</f>
        <v>674318</v>
      </c>
      <c r="D83" s="161">
        <f>D81+D82</f>
        <v>100</v>
      </c>
      <c r="E83" s="162">
        <f>SUM(E81:E82)</f>
        <v>110994</v>
      </c>
      <c r="F83" s="160">
        <f>SUM(F81:F82)</f>
        <v>653699</v>
      </c>
      <c r="G83" s="163">
        <f>G81+G82</f>
        <v>100</v>
      </c>
      <c r="H83" s="159">
        <f>SUM(H81:H82)</f>
        <v>106126</v>
      </c>
      <c r="I83" s="160">
        <f>SUM(I81:I82)</f>
        <v>636377</v>
      </c>
      <c r="J83" s="161">
        <f>J81+J82</f>
        <v>100.00000000000001</v>
      </c>
      <c r="K83" s="165">
        <f t="shared" si="30"/>
        <v>105.94626736580355</v>
      </c>
      <c r="L83" s="166">
        <f t="shared" si="30"/>
        <v>103.15420399908825</v>
      </c>
      <c r="M83" s="167">
        <f t="shared" si="24"/>
        <v>110.80602302922942</v>
      </c>
      <c r="N83" s="164">
        <f t="shared" si="24"/>
        <v>105.96203194018641</v>
      </c>
      <c r="O83" s="165">
        <f t="shared" si="31"/>
        <v>104.58700035806494</v>
      </c>
      <c r="P83" s="166">
        <f t="shared" si="31"/>
        <v>102.72197141002897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</row>
    <row r="84" spans="1:44" x14ac:dyDescent="0.25">
      <c r="A84" s="106"/>
      <c r="B84" s="137"/>
      <c r="C84" s="137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</row>
    <row r="85" spans="1:44" x14ac:dyDescent="0.2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</row>
    <row r="86" spans="1:44" x14ac:dyDescent="0.25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</row>
    <row r="87" spans="1:44" x14ac:dyDescent="0.25">
      <c r="A87" s="106"/>
      <c r="B87" s="106"/>
      <c r="C87" s="13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</row>
    <row r="88" spans="1:44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</row>
    <row r="89" spans="1:44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</row>
    <row r="90" spans="1:44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</row>
    <row r="91" spans="1:44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</row>
    <row r="92" spans="1:44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</row>
    <row r="93" spans="1:44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</row>
    <row r="94" spans="1:44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</row>
    <row r="95" spans="1:44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</row>
    <row r="96" spans="1:44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</row>
    <row r="97" spans="1:44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</row>
    <row r="98" spans="1:44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</row>
    <row r="99" spans="1:44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</row>
    <row r="100" spans="1:44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</row>
    <row r="101" spans="1:44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</row>
    <row r="102" spans="1:44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</row>
    <row r="103" spans="1:44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</row>
    <row r="104" spans="1:44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</row>
    <row r="105" spans="1:44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</row>
    <row r="106" spans="1:44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</row>
    <row r="107" spans="1:44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</row>
    <row r="108" spans="1:44" x14ac:dyDescent="0.25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034D70-8565-4025-ADB0-231A7A6942B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22be194-551f-45fb-b3b7-e68d1d89e47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2025-10-06T12:32:49Z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