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BABAA561-D8C4-4799-907A-BA5C9E06433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<sst xmlns="http://schemas.openxmlformats.org/spreadsheetml/2006/main" count="174" uniqueCount="109">
  <si>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</si>
  <si>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</si>
  <si>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</si>
  <si>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</si>
  <si>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</si>
  <si>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</si>
  <si>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</si>
  <si>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</si>
  <si>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</si>
  <si>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</si>
  <si>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</si>
  <si>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</si>
  <si>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</si>
  <si>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</si>
  <si>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</si>
  <si>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</si>
  <si>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</si>
  <si>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</si>
  <si>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</si>
  <si>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</si>
  <si>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</si>
  <si>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</si>
  <si>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</si>
  <si>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</si>
  <si>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Ukupno strani</t>
  </si>
  <si>
    <t>Ukupno domaći</t>
  </si>
  <si>
    <t>2024.</t>
  </si>
  <si>
    <t>INDEKS 24/23</t>
  </si>
  <si>
    <t>2025.</t>
  </si>
  <si>
    <t>INDEKS 25/24</t>
  </si>
  <si>
    <t>INDEKS 25/23</t>
  </si>
  <si>
    <t>IZVJEŠTAJ PO KAPACITETIMA IV/2025</t>
  </si>
  <si>
    <t>TURISTIČKI PROMET PO ZEMLJAMA  IV/2025</t>
  </si>
  <si>
    <t>Njemačka</t>
  </si>
  <si>
    <t>Austrija</t>
  </si>
  <si>
    <t>Slovenija</t>
  </si>
  <si>
    <t>Hrvatska</t>
  </si>
  <si>
    <t>Poljska</t>
  </si>
  <si>
    <t>Italija</t>
  </si>
  <si>
    <t>Mađarska</t>
  </si>
  <si>
    <t>Slovačka</t>
  </si>
  <si>
    <t>Srbija</t>
  </si>
  <si>
    <t>Ukrajina</t>
  </si>
  <si>
    <t>Švicarska</t>
  </si>
  <si>
    <t>Francuska</t>
  </si>
  <si>
    <t>Češka</t>
  </si>
  <si>
    <t>Ostale azijske zemlje</t>
  </si>
  <si>
    <t>Nizozemska</t>
  </si>
  <si>
    <t>Makedonija</t>
  </si>
  <si>
    <t>Španjolska</t>
  </si>
  <si>
    <t>Ujedinjena Kraljevina</t>
  </si>
  <si>
    <t>SAD</t>
  </si>
  <si>
    <t>Rumunjska</t>
  </si>
  <si>
    <t>Indija</t>
  </si>
  <si>
    <t>Belgija</t>
  </si>
  <si>
    <t>Luksemburg</t>
  </si>
  <si>
    <t>Argentina</t>
  </si>
  <si>
    <t>Kosovo</t>
  </si>
  <si>
    <t>Lihtenštajn</t>
  </si>
  <si>
    <t>Crna Gora</t>
  </si>
  <si>
    <t>Kanada</t>
  </si>
  <si>
    <t>Letonija</t>
  </si>
  <si>
    <t>Hong Kong, Kina</t>
  </si>
  <si>
    <t>Norveška</t>
  </si>
  <si>
    <t>Australija</t>
  </si>
  <si>
    <t>Litva</t>
  </si>
  <si>
    <t>Rusija</t>
  </si>
  <si>
    <t>Irska</t>
  </si>
  <si>
    <t>Japan</t>
  </si>
  <si>
    <t>Južnoafrička Republika</t>
  </si>
  <si>
    <t>Grčka</t>
  </si>
  <si>
    <t>Švedska</t>
  </si>
  <si>
    <t>Turska</t>
  </si>
  <si>
    <t>Bugarska</t>
  </si>
  <si>
    <t>Kazahstan</t>
  </si>
  <si>
    <t>Estonija</t>
  </si>
  <si>
    <t>Koreja, Republika</t>
  </si>
  <si>
    <t>Ostale afričke zemlje</t>
  </si>
  <si>
    <t>Portugal</t>
  </si>
  <si>
    <t>Albanija</t>
  </si>
  <si>
    <t>Bjelorusija</t>
  </si>
  <si>
    <t>Brazil</t>
  </si>
  <si>
    <t>Cipar</t>
  </si>
  <si>
    <t>Čile</t>
  </si>
  <si>
    <t>Danska</t>
  </si>
  <si>
    <t>Finska</t>
  </si>
  <si>
    <t>Indonezija</t>
  </si>
  <si>
    <t>Island</t>
  </si>
  <si>
    <t>Izrael</t>
  </si>
  <si>
    <t>Jordan</t>
  </si>
  <si>
    <t>Katar</t>
  </si>
  <si>
    <t>Kina</t>
  </si>
  <si>
    <t>Kuvajt</t>
  </si>
  <si>
    <t>Makao, Kina</t>
  </si>
  <si>
    <t>Malta</t>
  </si>
  <si>
    <t>Maroko</t>
  </si>
  <si>
    <t>Meksiko</t>
  </si>
  <si>
    <t>Novi Zeland</t>
  </si>
  <si>
    <t>Oman</t>
  </si>
  <si>
    <t>Ostale europske zemlje</t>
  </si>
  <si>
    <t>Ostale zemlje Južne i Srednje Amerike</t>
  </si>
  <si>
    <t>Ostale zemlje Oceanije</t>
  </si>
  <si>
    <t>Ostale zemlje Sjeverne Amerike</t>
  </si>
  <si>
    <t>Tajland</t>
  </si>
  <si>
    <t>Tajvan, Kina</t>
  </si>
  <si>
    <t>Tunis</t>
  </si>
  <si>
    <t>Ujedinjeni Arapski Emirati</t>
  </si>
  <si>
    <t>BiH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</si>
  <si>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6.5.2025.                                                                                                                                                                                                                                                                                                                                                                         travanj,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</si>
</sst>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  <font>
      <sz val="10"/>
      <color theme="1"/>
      <name val="Calibri"/>
      <family val="2"/>
    </font>
    <font>
      <sz val="12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6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1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5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4" fontId="57" fillId="0" borderId="35" xfId="0" applyNumberFormat="1" applyFont="1" applyBorder="1"/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4" fillId="37" borderId="27" xfId="0" applyFont="1" applyFill="1" applyBorder="1" applyAlignment="1">
      <alignment horizontal="center" vertical="center" wrapText="1"/>
    </xf>
    <xf numFmtId="0" fontId="54" fillId="37" borderId="33" xfId="0" applyFont="1" applyFill="1" applyBorder="1" applyAlignment="1">
      <alignment horizontal="center" vertical="center" wrapText="1"/>
    </xf>
    <xf numFmtId="0" fontId="54" fillId="37" borderId="36" xfId="0" applyFont="1" applyFill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 wrapText="1"/>
    </xf>
    <xf numFmtId="0" fontId="53" fillId="0" borderId="33" xfId="0" applyFont="1" applyBorder="1" applyAlignment="1">
      <alignment horizontal="center" vertical="center" wrapText="1"/>
    </xf>
    <xf numFmtId="0" fontId="53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3" fontId="58" fillId="36" borderId="30" xfId="0" applyNumberFormat="1" applyFont="1" applyFill="1" applyBorder="1"/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41.934670833753401</c:v>
                </c:pt>
                <c:pt idx="1">
                  <c:v>19.155156769835667</c:v>
                </c:pt>
                <c:pt idx="2">
                  <c:v>10.116947272910576</c:v>
                </c:pt>
                <c:pt idx="3">
                  <c:v>0.10081661457808247</c:v>
                </c:pt>
                <c:pt idx="4">
                  <c:v>28.692408508922266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20</c:v>
                </c:pt>
                <c:pt idx="1">
                  <c:v>2007</c:v>
                </c:pt>
                <c:pt idx="2">
                  <c:v>3800</c:v>
                </c:pt>
                <c:pt idx="3">
                  <c:v>8319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</c:v>
                </c:pt>
                <c:pt idx="1">
                  <c:v>867</c:v>
                </c:pt>
                <c:pt idx="2">
                  <c:v>2574</c:v>
                </c:pt>
                <c:pt idx="3">
                  <c:v>4622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963</c:v>
                </c:pt>
                <c:pt idx="2">
                  <c:v>4414</c:v>
                </c:pt>
                <c:pt idx="3">
                  <c:v>8061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2774</c:v>
                </c:pt>
                <c:pt idx="1">
                  <c:v>1009</c:v>
                </c:pt>
                <c:pt idx="2">
                  <c:v>550</c:v>
                </c:pt>
                <c:pt idx="3" formatCode="General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1634</c:v>
                </c:pt>
                <c:pt idx="1">
                  <c:v>672</c:v>
                </c:pt>
                <c:pt idx="2">
                  <c:v>208</c:v>
                </c:pt>
                <c:pt idx="3" formatCode="General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2631</c:v>
                </c:pt>
                <c:pt idx="1">
                  <c:v>1132</c:v>
                </c:pt>
                <c:pt idx="2">
                  <c:v>295</c:v>
                </c:pt>
                <c:pt idx="3" formatCode="General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2010092652348638"/>
                  <c:y val="8.394259125126099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9.241158957228969E-2"/>
                  <c:y val="-0.1748345222081382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2049990743970029"/>
                  <c:y val="-0.1796650671288512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428747490388557"/>
                      <c:h val="0.1522379517293116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95092916479E-2"/>
                  <c:y val="9.2488187122294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9334268460298581"/>
                  <c:y val="0.107754402190910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8494815325385708"/>
                  <c:y val="6.76871115728777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893726088138092"/>
                  <c:y val="-4.976498221809307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534425783515267"/>
                      <c:h val="0.2284454464909330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2668579920449758E-3"/>
                  <c:y val="-9.056574488449699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3906934454011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Poljska</c:v>
                </c:pt>
                <c:pt idx="5">
                  <c:v>Italija</c:v>
                </c:pt>
                <c:pt idx="6">
                  <c:v>Mađarska</c:v>
                </c:pt>
                <c:pt idx="7">
                  <c:v>Slovačka</c:v>
                </c:pt>
                <c:pt idx="8">
                  <c:v>BiH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25.455959281775769</c:v>
                </c:pt>
                <c:pt idx="1">
                  <c:v>18.740279937791602</c:v>
                </c:pt>
                <c:pt idx="2">
                  <c:v>14.385692068429238</c:v>
                </c:pt>
                <c:pt idx="3">
                  <c:v>10.151279513643432</c:v>
                </c:pt>
                <c:pt idx="4">
                  <c:v>4.736321221546727</c:v>
                </c:pt>
                <c:pt idx="5">
                  <c:v>4.3899335501201753</c:v>
                </c:pt>
                <c:pt idx="6">
                  <c:v>3.7254347518733208</c:v>
                </c:pt>
                <c:pt idx="7">
                  <c:v>3.3366322635373957</c:v>
                </c:pt>
                <c:pt idx="8">
                  <c:v>2.1419482539233705</c:v>
                </c:pt>
                <c:pt idx="9">
                  <c:v>2.0147038031952493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30" zoomScaleNormal="130" workbookViewId="0">
      <selection activeCell="A14" sqref="A1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108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5" zoomScaleNormal="75" zoomScalePageLayoutView="60" workbookViewId="0">
      <selection activeCell="I44" sqref="I44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3" t="s">
        <v>31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3"/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4"/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4" t="s">
        <v>1</v>
      </c>
      <c r="B4" s="265"/>
      <c r="C4" s="268" t="s">
        <v>2</v>
      </c>
      <c r="D4" s="269"/>
      <c r="E4" s="269"/>
      <c r="F4" s="270"/>
      <c r="G4" s="268" t="s">
        <v>3</v>
      </c>
      <c r="H4" s="269"/>
      <c r="I4" s="269"/>
      <c r="J4" s="270"/>
      <c r="K4" s="261" t="s">
        <v>19</v>
      </c>
      <c r="L4" s="262"/>
      <c r="M4" s="262"/>
      <c r="N4" s="262"/>
      <c r="O4" s="262"/>
      <c r="P4" s="262"/>
      <c r="Q4" s="263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6"/>
      <c r="B5" s="267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39" t="s">
        <v>8</v>
      </c>
      <c r="B6" s="226" t="s">
        <v>28</v>
      </c>
      <c r="C6" s="75">
        <v>507</v>
      </c>
      <c r="D6" s="27">
        <v>2267</v>
      </c>
      <c r="E6" s="27">
        <f>SUM(C6:D6)</f>
        <v>2774</v>
      </c>
      <c r="F6" s="28">
        <f>E6/E42*100</f>
        <v>56.623800775668506</v>
      </c>
      <c r="G6" s="75">
        <v>1016</v>
      </c>
      <c r="H6" s="27">
        <v>7303</v>
      </c>
      <c r="I6" s="27">
        <f>SUM(G6:H6)</f>
        <v>8319</v>
      </c>
      <c r="J6" s="67">
        <f>I6/I42*100</f>
        <v>41.934670833753401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0"/>
      <c r="B7" s="227" t="s">
        <v>26</v>
      </c>
      <c r="C7" s="79">
        <v>387</v>
      </c>
      <c r="D7" s="5">
        <v>1247</v>
      </c>
      <c r="E7" s="5">
        <f>SUM(C7:D7)</f>
        <v>1634</v>
      </c>
      <c r="F7" s="6">
        <f>E7/E43*100</f>
        <v>58.56630824372759</v>
      </c>
      <c r="G7" s="79">
        <v>882</v>
      </c>
      <c r="H7" s="5">
        <v>3740</v>
      </c>
      <c r="I7" s="5">
        <f>SUM(G7:H7)</f>
        <v>4622</v>
      </c>
      <c r="J7" s="68">
        <f>I7/I43*100</f>
        <v>43.599660409395341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0"/>
      <c r="B8" s="227" t="s">
        <v>23</v>
      </c>
      <c r="C8" s="79">
        <v>576</v>
      </c>
      <c r="D8" s="5">
        <v>2055</v>
      </c>
      <c r="E8" s="5">
        <f>SUM(C8:D8)</f>
        <v>2631</v>
      </c>
      <c r="F8" s="6">
        <f>E8/E44*100</f>
        <v>60.454963235294116</v>
      </c>
      <c r="G8" s="79">
        <v>1122</v>
      </c>
      <c r="H8" s="5">
        <v>6939</v>
      </c>
      <c r="I8" s="5">
        <f>SUM(G8:H8)</f>
        <v>8061</v>
      </c>
      <c r="J8" s="68">
        <f>I8/I44*100</f>
        <v>51.402882285422777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0"/>
      <c r="B9" s="227" t="s">
        <v>29</v>
      </c>
      <c r="C9" s="8">
        <f>C6/C7*100</f>
        <v>131.00775193798449</v>
      </c>
      <c r="D9" s="7">
        <f>D6/D7*100</f>
        <v>181.7963111467522</v>
      </c>
      <c r="E9" s="7">
        <f>E6/E7*100</f>
        <v>169.76744186046511</v>
      </c>
      <c r="F9" s="6"/>
      <c r="G9" s="8">
        <f>G6/G7*100</f>
        <v>115.19274376417235</v>
      </c>
      <c r="H9" s="7">
        <f>H6/H7*100</f>
        <v>195.26737967914437</v>
      </c>
      <c r="I9" s="7">
        <f>I6/I7*100</f>
        <v>179.98701860666378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0"/>
      <c r="B10" s="227" t="s">
        <v>30</v>
      </c>
      <c r="C10" s="8">
        <f>C6/C8*100</f>
        <v>88.020833333333343</v>
      </c>
      <c r="D10" s="7">
        <f>D6/D8*100</f>
        <v>110.31630170316302</v>
      </c>
      <c r="E10" s="7">
        <f>E6/E8*100</f>
        <v>105.43519574306347</v>
      </c>
      <c r="F10" s="6"/>
      <c r="G10" s="8">
        <f>G6/G8*100</f>
        <v>90.552584670231724</v>
      </c>
      <c r="H10" s="7">
        <f>H6/H8*100</f>
        <v>105.24571263870874</v>
      </c>
      <c r="I10" s="7">
        <f>I6/I8*100</f>
        <v>103.20059545962039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1"/>
      <c r="B11" s="228" t="s">
        <v>7</v>
      </c>
      <c r="C11" s="14">
        <f>C6/E6*100</f>
        <v>18.276856524873828</v>
      </c>
      <c r="D11" s="15">
        <f>D6/E6*100</f>
        <v>81.723143475126165</v>
      </c>
      <c r="E11" s="15">
        <f>SUM(C11:D11)</f>
        <v>100</v>
      </c>
      <c r="F11" s="16"/>
      <c r="G11" s="14">
        <f>G6/I6*100</f>
        <v>12.213006370958048</v>
      </c>
      <c r="H11" s="15">
        <f>H6/I6*100</f>
        <v>87.786993629041959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2" t="s">
        <v>9</v>
      </c>
      <c r="B12" s="226" t="s">
        <v>28</v>
      </c>
      <c r="C12" s="78">
        <v>81</v>
      </c>
      <c r="D12" s="30">
        <v>928</v>
      </c>
      <c r="E12" s="30">
        <f>SUM(C12:D12)</f>
        <v>1009</v>
      </c>
      <c r="F12" s="31">
        <f>E12/E42*100</f>
        <v>20.59604000816493</v>
      </c>
      <c r="G12" s="78">
        <v>344</v>
      </c>
      <c r="H12" s="30">
        <v>3456</v>
      </c>
      <c r="I12" s="30">
        <f>SUM(G12:H12)</f>
        <v>3800</v>
      </c>
      <c r="J12" s="70">
        <f>I12/I42*100</f>
        <v>19.155156769835667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2"/>
      <c r="B13" s="227" t="s">
        <v>26</v>
      </c>
      <c r="C13" s="79">
        <v>58</v>
      </c>
      <c r="D13" s="5">
        <v>614</v>
      </c>
      <c r="E13" s="5">
        <f>SUM(C13:D13)</f>
        <v>672</v>
      </c>
      <c r="F13" s="6">
        <f>E13/E43*100</f>
        <v>24.086021505376344</v>
      </c>
      <c r="G13" s="79">
        <v>193</v>
      </c>
      <c r="H13" s="5">
        <v>2381</v>
      </c>
      <c r="I13" s="5">
        <f>SUM(G13:H13)</f>
        <v>2574</v>
      </c>
      <c r="J13" s="68">
        <f>I13/I43*100</f>
        <v>24.280728233185549</v>
      </c>
      <c r="K13" s="56"/>
      <c r="L13" s="81" t="str">
        <f>B6</f>
        <v>2025.</v>
      </c>
      <c r="M13" s="92">
        <f>E6</f>
        <v>2774</v>
      </c>
      <c r="N13" s="92">
        <f>E12</f>
        <v>1009</v>
      </c>
      <c r="O13" s="92">
        <f>E18</f>
        <v>550</v>
      </c>
      <c r="P13" s="1">
        <f>E24</f>
        <v>9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2"/>
      <c r="B14" s="227" t="s">
        <v>23</v>
      </c>
      <c r="C14" s="79">
        <v>139</v>
      </c>
      <c r="D14" s="5">
        <v>993</v>
      </c>
      <c r="E14" s="5">
        <f>C14+D14</f>
        <v>1132</v>
      </c>
      <c r="F14" s="6">
        <f>E14/E44*100</f>
        <v>26.011029411764707</v>
      </c>
      <c r="G14" s="79">
        <v>537</v>
      </c>
      <c r="H14" s="5">
        <v>3877</v>
      </c>
      <c r="I14" s="5">
        <f>SUM(G14:H14)</f>
        <v>4414</v>
      </c>
      <c r="J14" s="68">
        <f>I14/I44*100</f>
        <v>28.146920035709734</v>
      </c>
      <c r="K14" s="56"/>
      <c r="L14" s="81" t="str">
        <f>B7</f>
        <v>2024.</v>
      </c>
      <c r="M14" s="92">
        <f>E7</f>
        <v>1634</v>
      </c>
      <c r="N14" s="92">
        <f>E13</f>
        <v>672</v>
      </c>
      <c r="O14" s="93">
        <f>E19</f>
        <v>208</v>
      </c>
      <c r="P14" s="1">
        <f>E25</f>
        <v>5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2"/>
      <c r="B15" s="227" t="s">
        <v>29</v>
      </c>
      <c r="C15" s="13">
        <f>C12/C13*100</f>
        <v>139.65517241379311</v>
      </c>
      <c r="D15" s="9">
        <f>D12/D13*11</f>
        <v>16.625407166123779</v>
      </c>
      <c r="E15" s="9">
        <f>E12/E13*100</f>
        <v>150.14880952380955</v>
      </c>
      <c r="F15" s="6"/>
      <c r="G15" s="13">
        <f>G12/G13*100</f>
        <v>178.2383419689119</v>
      </c>
      <c r="H15" s="9">
        <f>H12/H13*100</f>
        <v>145.14909701805965</v>
      </c>
      <c r="I15" s="9">
        <f>I12/I13*100</f>
        <v>147.63014763014763</v>
      </c>
      <c r="J15" s="68"/>
      <c r="K15" s="56"/>
      <c r="L15" s="81" t="str">
        <f>B8</f>
        <v>2023.</v>
      </c>
      <c r="M15" s="92">
        <f>E8</f>
        <v>2631</v>
      </c>
      <c r="N15" s="92">
        <f>E14</f>
        <v>1132</v>
      </c>
      <c r="O15" s="93">
        <f>E20</f>
        <v>295</v>
      </c>
      <c r="P15" s="1">
        <f>E26</f>
        <v>7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2"/>
      <c r="B16" s="227" t="s">
        <v>30</v>
      </c>
      <c r="C16" s="13">
        <f>C12/C14*100</f>
        <v>58.273381294964032</v>
      </c>
      <c r="D16" s="9">
        <f>D12/D14*100</f>
        <v>93.454179254783483</v>
      </c>
      <c r="E16" s="9">
        <f>E12/E14*100</f>
        <v>89.134275618374559</v>
      </c>
      <c r="F16" s="6"/>
      <c r="G16" s="13">
        <f>G12/G14*100</f>
        <v>64.059590316573562</v>
      </c>
      <c r="H16" s="9">
        <f>H12/H14*100</f>
        <v>89.141088470466855</v>
      </c>
      <c r="I16" s="9">
        <f>I12/I14*100</f>
        <v>86.089714544630723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42"/>
      <c r="B17" s="229" t="s">
        <v>7</v>
      </c>
      <c r="C17" s="10">
        <f>C12/E12*100</f>
        <v>8.0277502477700704</v>
      </c>
      <c r="D17" s="11">
        <f>D12/E12*100</f>
        <v>91.972249752229928</v>
      </c>
      <c r="E17" s="11">
        <f>SUM(C17:D17)</f>
        <v>100</v>
      </c>
      <c r="F17" s="12"/>
      <c r="G17" s="10">
        <f>G12/I12*100</f>
        <v>9.0526315789473699</v>
      </c>
      <c r="H17" s="11">
        <f>H12/I12*100</f>
        <v>90.94736842105263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43" t="s">
        <v>10</v>
      </c>
      <c r="B18" s="226" t="s">
        <v>28</v>
      </c>
      <c r="C18" s="75">
        <v>35</v>
      </c>
      <c r="D18" s="27">
        <v>515</v>
      </c>
      <c r="E18" s="27">
        <f>C18+D18</f>
        <v>550</v>
      </c>
      <c r="F18" s="28">
        <f>E18/E42*100</f>
        <v>11.226780975709328</v>
      </c>
      <c r="G18" s="75">
        <v>76</v>
      </c>
      <c r="H18" s="27">
        <v>1931</v>
      </c>
      <c r="I18" s="27">
        <f>G18+H18</f>
        <v>2007</v>
      </c>
      <c r="J18" s="67">
        <f>I18/I42*100</f>
        <v>10.116947272910576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44"/>
      <c r="B19" s="227" t="s">
        <v>26</v>
      </c>
      <c r="C19" s="79">
        <v>9</v>
      </c>
      <c r="D19" s="5">
        <v>199</v>
      </c>
      <c r="E19" s="5">
        <f>SUM(C19:D19)</f>
        <v>208</v>
      </c>
      <c r="F19" s="6">
        <f>E19/E43*100</f>
        <v>7.4551971326164885</v>
      </c>
      <c r="G19" s="79">
        <v>45</v>
      </c>
      <c r="H19" s="5">
        <v>822</v>
      </c>
      <c r="I19" s="5">
        <f>SUM(G19:H19)</f>
        <v>867</v>
      </c>
      <c r="J19" s="68">
        <f>I19/I43*100</f>
        <v>8.1784737288935005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44"/>
      <c r="B20" s="227" t="s">
        <v>23</v>
      </c>
      <c r="C20" s="79">
        <v>15</v>
      </c>
      <c r="D20" s="5">
        <v>280</v>
      </c>
      <c r="E20" s="5">
        <f>C20+D20</f>
        <v>295</v>
      </c>
      <c r="F20" s="6">
        <f>E20/E44*100</f>
        <v>6.7784926470588234</v>
      </c>
      <c r="G20" s="79">
        <v>44</v>
      </c>
      <c r="H20" s="5">
        <v>919</v>
      </c>
      <c r="I20" s="5">
        <f>G20+H20</f>
        <v>963</v>
      </c>
      <c r="J20" s="68">
        <f>I20/I44*100</f>
        <v>6.140798367555159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4"/>
      <c r="B21" s="227" t="s">
        <v>29</v>
      </c>
      <c r="C21" s="13">
        <f>C18/C19*100</f>
        <v>388.88888888888886</v>
      </c>
      <c r="D21" s="9">
        <f>D18/D19*100</f>
        <v>258.79396984924625</v>
      </c>
      <c r="E21" s="9">
        <f>E18/E19*100</f>
        <v>264.42307692307691</v>
      </c>
      <c r="F21" s="6"/>
      <c r="G21" s="13">
        <f>G18/G19*100</f>
        <v>168.88888888888889</v>
      </c>
      <c r="H21" s="9">
        <f>H18/H19*100</f>
        <v>234.91484184914842</v>
      </c>
      <c r="I21" s="9">
        <f>I18/I19*100</f>
        <v>231.48788927335642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4"/>
      <c r="B22" s="227" t="s">
        <v>30</v>
      </c>
      <c r="C22" s="236">
        <f>C18/C20*100</f>
        <v>233.33333333333334</v>
      </c>
      <c r="D22" s="225">
        <f>D18/D20*100</f>
        <v>183.92857142857142</v>
      </c>
      <c r="E22" s="9">
        <f>E18/E20*100</f>
        <v>186.44067796610167</v>
      </c>
      <c r="F22" s="6"/>
      <c r="G22" s="13">
        <f>G18/G20*100</f>
        <v>172.72727272727272</v>
      </c>
      <c r="H22" s="9">
        <f>H18/H20*100</f>
        <v>210.11969532100107</v>
      </c>
      <c r="I22" s="9">
        <f>I18/I20*100</f>
        <v>208.41121495327104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5"/>
      <c r="B23" s="228" t="s">
        <v>7</v>
      </c>
      <c r="C23" s="14">
        <f>C18/E18*100</f>
        <v>6.3636363636363633</v>
      </c>
      <c r="D23" s="15">
        <f>D18/E18*100</f>
        <v>93.63636363636364</v>
      </c>
      <c r="E23" s="15">
        <f>SUM(C23:D23)</f>
        <v>100</v>
      </c>
      <c r="F23" s="16"/>
      <c r="G23" s="14">
        <f>G18/I18*100</f>
        <v>3.7867463876432486</v>
      </c>
      <c r="H23" s="15">
        <f>H18/I18*100</f>
        <v>96.213253612356752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6" t="s">
        <v>11</v>
      </c>
      <c r="B24" s="226" t="s">
        <v>28</v>
      </c>
      <c r="C24" s="78">
        <v>0</v>
      </c>
      <c r="D24" s="30">
        <v>9</v>
      </c>
      <c r="E24" s="29">
        <f>SUM(C24:D24)</f>
        <v>9</v>
      </c>
      <c r="F24" s="31">
        <f>E24/E42*100</f>
        <v>0.18371096142069809</v>
      </c>
      <c r="G24" s="78">
        <v>0</v>
      </c>
      <c r="H24" s="30">
        <v>20</v>
      </c>
      <c r="I24" s="30">
        <f>SUM(G24:H24)</f>
        <v>20</v>
      </c>
      <c r="J24" s="70">
        <f>I24/I42*100</f>
        <v>0.10081661457808247</v>
      </c>
      <c r="K24" s="56"/>
      <c r="M24" s="81" t="str">
        <f>B6</f>
        <v>2025.</v>
      </c>
      <c r="N24" s="81" t="str">
        <f>B7</f>
        <v>2024.</v>
      </c>
      <c r="O24" s="81" t="str">
        <f>B8</f>
        <v>2023.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6"/>
      <c r="B25" s="227" t="s">
        <v>26</v>
      </c>
      <c r="C25" s="79">
        <v>0</v>
      </c>
      <c r="D25" s="5">
        <v>5</v>
      </c>
      <c r="E25" s="5">
        <f>SUM(C25:D25)</f>
        <v>5</v>
      </c>
      <c r="F25" s="6">
        <f>E25/E43*100</f>
        <v>0.17921146953405018</v>
      </c>
      <c r="G25" s="79">
        <v>0</v>
      </c>
      <c r="H25" s="5">
        <v>15</v>
      </c>
      <c r="I25" s="5">
        <f>SUM(G25:H25)</f>
        <v>15</v>
      </c>
      <c r="J25" s="68">
        <f>I25/I43*100</f>
        <v>0.14149608527497406</v>
      </c>
      <c r="K25" s="56"/>
      <c r="L25" s="81" t="s">
        <v>11</v>
      </c>
      <c r="M25" s="81">
        <f>I24</f>
        <v>20</v>
      </c>
      <c r="N25" s="81">
        <f>I25</f>
        <v>15</v>
      </c>
      <c r="O25" s="81">
        <f>I26</f>
        <v>17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6"/>
      <c r="B26" s="227" t="s">
        <v>23</v>
      </c>
      <c r="C26" s="79">
        <v>0</v>
      </c>
      <c r="D26" s="5">
        <v>7</v>
      </c>
      <c r="E26" s="5">
        <f>SUM(C26:D26)</f>
        <v>7</v>
      </c>
      <c r="F26" s="6">
        <f>E26/E44*100</f>
        <v>0.1608455882352941</v>
      </c>
      <c r="G26" s="79">
        <v>0</v>
      </c>
      <c r="H26" s="5">
        <v>17</v>
      </c>
      <c r="I26" s="4">
        <f>SUM(G26:H26)</f>
        <v>17</v>
      </c>
      <c r="J26" s="68">
        <f>I26/I44*100</f>
        <v>0.10840454023721466</v>
      </c>
      <c r="K26" s="56"/>
      <c r="L26" s="81" t="str">
        <f>A18</f>
        <v>OSTALI UGOSTITELJSKI OBJEKTI ZA SMJEŠTAJ</v>
      </c>
      <c r="M26" s="93">
        <f>I18</f>
        <v>2007</v>
      </c>
      <c r="N26" s="93">
        <f>I19</f>
        <v>867</v>
      </c>
      <c r="O26" s="93">
        <f>I20</f>
        <v>963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6"/>
      <c r="B27" s="227" t="s">
        <v>29</v>
      </c>
      <c r="C27" s="13" t="e">
        <f>C24/C25*100</f>
        <v>#DIV/0!</v>
      </c>
      <c r="D27" s="9">
        <f>D24/D25*100</f>
        <v>180</v>
      </c>
      <c r="E27" s="9">
        <f>E24/E25*100</f>
        <v>180</v>
      </c>
      <c r="F27" s="6"/>
      <c r="G27" s="13" t="e">
        <f>G24/G25*100</f>
        <v>#DIV/0!</v>
      </c>
      <c r="H27" s="9">
        <f>H24/H25*100</f>
        <v>133.33333333333331</v>
      </c>
      <c r="I27" s="5">
        <f>I24/I25*100</f>
        <v>133.33333333333331</v>
      </c>
      <c r="J27" s="68"/>
      <c r="K27" s="56"/>
      <c r="L27" s="81" t="s">
        <v>9</v>
      </c>
      <c r="M27" s="93">
        <f>I12</f>
        <v>3800</v>
      </c>
      <c r="N27" s="93">
        <f>I13</f>
        <v>2574</v>
      </c>
      <c r="O27" s="93">
        <f>I14</f>
        <v>4414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6"/>
      <c r="B28" s="227" t="s">
        <v>30</v>
      </c>
      <c r="C28" s="13" t="e">
        <f>C24/C26*100</f>
        <v>#DIV/0!</v>
      </c>
      <c r="D28" s="9">
        <f>D24/D26*100</f>
        <v>128.57142857142858</v>
      </c>
      <c r="E28" s="9">
        <f>E24/E26*100</f>
        <v>128.57142857142858</v>
      </c>
      <c r="F28" s="6"/>
      <c r="G28" s="13" t="e">
        <f>G24/G26*100</f>
        <v>#DIV/0!</v>
      </c>
      <c r="H28" s="9">
        <f>H24/H26*100</f>
        <v>117.64705882352942</v>
      </c>
      <c r="I28" s="9">
        <f>I24/I26*100</f>
        <v>117.64705882352942</v>
      </c>
      <c r="J28" s="68"/>
      <c r="K28" s="56"/>
      <c r="L28" s="81" t="s">
        <v>8</v>
      </c>
      <c r="M28" s="93">
        <f>I6</f>
        <v>8319</v>
      </c>
      <c r="N28" s="93">
        <f>I7</f>
        <v>4622</v>
      </c>
      <c r="O28" s="93">
        <f>I8</f>
        <v>8061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6"/>
      <c r="B29" s="228" t="s">
        <v>7</v>
      </c>
      <c r="C29" s="10">
        <f>C24/E24*100</f>
        <v>0</v>
      </c>
      <c r="D29" s="11">
        <f>D24/E24*100</f>
        <v>100</v>
      </c>
      <c r="E29" s="11">
        <f>SUM(C29:D29)</f>
        <v>100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5" t="s">
        <v>12</v>
      </c>
      <c r="B30" s="230" t="s">
        <v>28</v>
      </c>
      <c r="C30" s="75">
        <f t="shared" ref="C30:J32" si="0">C6+C12+C18+C24</f>
        <v>623</v>
      </c>
      <c r="D30" s="27">
        <f t="shared" si="0"/>
        <v>3719</v>
      </c>
      <c r="E30" s="27">
        <f t="shared" si="0"/>
        <v>4342</v>
      </c>
      <c r="F30" s="28">
        <f t="shared" si="0"/>
        <v>88.630332720963466</v>
      </c>
      <c r="G30" s="75">
        <f t="shared" si="0"/>
        <v>1436</v>
      </c>
      <c r="H30" s="27">
        <f t="shared" si="0"/>
        <v>12710</v>
      </c>
      <c r="I30" s="27">
        <f>I6+I12+I18+I24</f>
        <v>14146</v>
      </c>
      <c r="J30" s="67">
        <f t="shared" si="0"/>
        <v>71.30759149107773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6"/>
      <c r="B31" s="231" t="s">
        <v>26</v>
      </c>
      <c r="C31" s="77">
        <f t="shared" si="0"/>
        <v>454</v>
      </c>
      <c r="D31" s="42">
        <f t="shared" si="0"/>
        <v>2065</v>
      </c>
      <c r="E31" s="42">
        <f t="shared" si="0"/>
        <v>2519</v>
      </c>
      <c r="F31" s="43">
        <f t="shared" si="0"/>
        <v>90.286738351254471</v>
      </c>
      <c r="G31" s="77">
        <f t="shared" si="0"/>
        <v>1120</v>
      </c>
      <c r="H31" s="42">
        <f t="shared" si="0"/>
        <v>6958</v>
      </c>
      <c r="I31" s="42">
        <f t="shared" si="0"/>
        <v>8078</v>
      </c>
      <c r="J31" s="72">
        <f t="shared" si="0"/>
        <v>76.20035845674937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6"/>
      <c r="B32" s="231" t="s">
        <v>23</v>
      </c>
      <c r="C32" s="77">
        <f t="shared" si="0"/>
        <v>730</v>
      </c>
      <c r="D32" s="42">
        <f t="shared" si="0"/>
        <v>3335</v>
      </c>
      <c r="E32" s="42">
        <f t="shared" si="0"/>
        <v>4065</v>
      </c>
      <c r="F32" s="43">
        <f t="shared" si="0"/>
        <v>93.405330882352942</v>
      </c>
      <c r="G32" s="77">
        <f t="shared" si="0"/>
        <v>1703</v>
      </c>
      <c r="H32" s="42">
        <f t="shared" si="0"/>
        <v>11752</v>
      </c>
      <c r="I32" s="42">
        <f t="shared" si="0"/>
        <v>13455</v>
      </c>
      <c r="J32" s="72">
        <f t="shared" si="0"/>
        <v>85.799005228924898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6"/>
      <c r="B33" s="231" t="s">
        <v>29</v>
      </c>
      <c r="C33" s="45">
        <f>C30/C31*100</f>
        <v>137.22466960352421</v>
      </c>
      <c r="D33" s="44">
        <f>D30/D31*100</f>
        <v>180.09685230024212</v>
      </c>
      <c r="E33" s="44">
        <f>E30/E31*100</f>
        <v>172.36998809051212</v>
      </c>
      <c r="F33" s="43"/>
      <c r="G33" s="45">
        <f>G30/G31*100</f>
        <v>128.21428571428572</v>
      </c>
      <c r="H33" s="44">
        <f>H30/H31*100</f>
        <v>182.66743317045129</v>
      </c>
      <c r="I33" s="44">
        <f>I30/I31*100</f>
        <v>175.11760336717009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6"/>
      <c r="B34" s="231" t="s">
        <v>30</v>
      </c>
      <c r="C34" s="45">
        <f>C30/C32*100</f>
        <v>85.342465753424662</v>
      </c>
      <c r="D34" s="44">
        <f>D30/D32*100</f>
        <v>111.51424287856071</v>
      </c>
      <c r="E34" s="44">
        <f>E30/E32*100</f>
        <v>106.81426814268143</v>
      </c>
      <c r="F34" s="43"/>
      <c r="G34" s="45">
        <f>G30/G32*100</f>
        <v>84.321785085143858</v>
      </c>
      <c r="H34" s="44">
        <f>H30/H32*100</f>
        <v>108.15180394826413</v>
      </c>
      <c r="I34" s="44">
        <f>I30/I32*100</f>
        <v>105.13563730955036</v>
      </c>
      <c r="J34" s="43"/>
      <c r="K34" s="247" t="s">
        <v>20</v>
      </c>
      <c r="L34" s="248"/>
      <c r="M34" s="248"/>
      <c r="N34" s="248"/>
      <c r="O34" s="248"/>
      <c r="P34" s="248"/>
      <c r="Q34" s="249"/>
    </row>
    <row r="35" spans="1:17" ht="15" customHeight="1" thickBot="1" x14ac:dyDescent="0.3">
      <c r="A35" s="257"/>
      <c r="B35" s="232" t="s">
        <v>7</v>
      </c>
      <c r="C35" s="50">
        <f>C30/E30*100</f>
        <v>14.348226623675725</v>
      </c>
      <c r="D35" s="48">
        <f>D30/E30*100</f>
        <v>85.651773376324272</v>
      </c>
      <c r="E35" s="48">
        <f>SUM(C35:D35)</f>
        <v>100</v>
      </c>
      <c r="F35" s="49"/>
      <c r="G35" s="50">
        <f>G30/I30*100</f>
        <v>10.151279513643432</v>
      </c>
      <c r="H35" s="48">
        <f>H30/I30*100</f>
        <v>89.848720486356569</v>
      </c>
      <c r="I35" s="48">
        <f>SUM(G35:H35)</f>
        <v>100</v>
      </c>
      <c r="J35" s="49"/>
      <c r="K35" s="250"/>
      <c r="L35" s="251"/>
      <c r="M35" s="251"/>
      <c r="N35" s="251"/>
      <c r="O35" s="251"/>
      <c r="P35" s="251"/>
      <c r="Q35" s="252"/>
    </row>
    <row r="36" spans="1:17" ht="15" customHeight="1" x14ac:dyDescent="0.25">
      <c r="A36" s="258" t="s">
        <v>13</v>
      </c>
      <c r="B36" s="226" t="s">
        <v>28</v>
      </c>
      <c r="C36" s="75">
        <v>56</v>
      </c>
      <c r="D36" s="27">
        <v>501</v>
      </c>
      <c r="E36" s="27">
        <f>SUM(C36:D36)</f>
        <v>557</v>
      </c>
      <c r="F36" s="28">
        <f>E36/E42*100</f>
        <v>11.369667279036538</v>
      </c>
      <c r="G36" s="75">
        <v>904</v>
      </c>
      <c r="H36" s="27">
        <v>4788</v>
      </c>
      <c r="I36" s="27">
        <f>G36+H36</f>
        <v>5692</v>
      </c>
      <c r="J36" s="28">
        <f>I36/I42*100</f>
        <v>28.692408508922266</v>
      </c>
      <c r="K36" s="56"/>
      <c r="Q36" s="57"/>
    </row>
    <row r="37" spans="1:17" ht="15" customHeight="1" x14ac:dyDescent="0.25">
      <c r="A37" s="259"/>
      <c r="B37" s="227" t="s">
        <v>26</v>
      </c>
      <c r="C37" s="76">
        <v>36</v>
      </c>
      <c r="D37" s="22">
        <v>235</v>
      </c>
      <c r="E37" s="158">
        <f>SUM(C37:D37)</f>
        <v>271</v>
      </c>
      <c r="F37" s="23">
        <f>E37/E43*100</f>
        <v>9.7132616487455188</v>
      </c>
      <c r="G37" s="76">
        <v>453</v>
      </c>
      <c r="H37" s="22">
        <v>2070</v>
      </c>
      <c r="I37" s="22">
        <f>G37+H37</f>
        <v>2523</v>
      </c>
      <c r="J37" s="23">
        <f>I37/I43*100</f>
        <v>23.799641543250637</v>
      </c>
      <c r="K37" s="56"/>
      <c r="L37" s="81" t="s">
        <v>8</v>
      </c>
      <c r="M37" s="82">
        <f>J6</f>
        <v>41.934670833753401</v>
      </c>
      <c r="Q37" s="57"/>
    </row>
    <row r="38" spans="1:17" ht="15" customHeight="1" x14ac:dyDescent="0.25">
      <c r="A38" s="259"/>
      <c r="B38" s="227" t="s">
        <v>23</v>
      </c>
      <c r="C38" s="76">
        <v>23</v>
      </c>
      <c r="D38" s="22">
        <v>264</v>
      </c>
      <c r="E38" s="22">
        <f>SUM(C38:D38)</f>
        <v>287</v>
      </c>
      <c r="F38" s="23">
        <f>E38/E44*100</f>
        <v>6.5946691176470589</v>
      </c>
      <c r="G38" s="76">
        <v>175</v>
      </c>
      <c r="H38" s="22">
        <v>2052</v>
      </c>
      <c r="I38" s="22">
        <f>G38+H38</f>
        <v>2227</v>
      </c>
      <c r="J38" s="23">
        <f>I38/I44*100</f>
        <v>14.200994771075118</v>
      </c>
      <c r="K38" s="56"/>
      <c r="L38" s="81" t="s">
        <v>9</v>
      </c>
      <c r="M38" s="82">
        <f>J12</f>
        <v>19.155156769835667</v>
      </c>
      <c r="Q38" s="57"/>
    </row>
    <row r="39" spans="1:17" ht="15" customHeight="1" x14ac:dyDescent="0.25">
      <c r="A39" s="259"/>
      <c r="B39" s="227" t="s">
        <v>29</v>
      </c>
      <c r="C39" s="25">
        <f>C36/C37*100</f>
        <v>155.55555555555557</v>
      </c>
      <c r="D39" s="24">
        <f>D36/D37*100</f>
        <v>213.19148936170214</v>
      </c>
      <c r="E39" s="24">
        <f>E36/E37*100</f>
        <v>205.53505535055351</v>
      </c>
      <c r="F39" s="23"/>
      <c r="G39" s="25">
        <f>G36/G37*100</f>
        <v>199.55849889624724</v>
      </c>
      <c r="H39" s="24">
        <f>H36/H37*100</f>
        <v>231.30434782608694</v>
      </c>
      <c r="I39" s="24">
        <f>I36/I37*100</f>
        <v>225.6044391597305</v>
      </c>
      <c r="J39" s="23"/>
      <c r="K39" s="56"/>
      <c r="L39" s="81" t="s">
        <v>10</v>
      </c>
      <c r="M39" s="82">
        <f>J18</f>
        <v>10.116947272910576</v>
      </c>
      <c r="Q39" s="57"/>
    </row>
    <row r="40" spans="1:17" ht="15" customHeight="1" x14ac:dyDescent="0.25">
      <c r="A40" s="259"/>
      <c r="B40" s="227" t="s">
        <v>30</v>
      </c>
      <c r="C40" s="25">
        <f>C36/C38*100</f>
        <v>243.47826086956525</v>
      </c>
      <c r="D40" s="219">
        <f>D36/D38*100</f>
        <v>189.77272727272728</v>
      </c>
      <c r="E40" s="24">
        <f>E36/E38*100</f>
        <v>194.07665505226481</v>
      </c>
      <c r="F40" s="23"/>
      <c r="G40" s="25">
        <f>G36/G38*100</f>
        <v>516.57142857142856</v>
      </c>
      <c r="H40" s="24">
        <f>H36/H38*100</f>
        <v>233.33333333333334</v>
      </c>
      <c r="I40" s="24">
        <f>I36/I38*100</f>
        <v>255.59048046699596</v>
      </c>
      <c r="J40" s="23"/>
      <c r="K40" s="56"/>
      <c r="L40" s="81" t="s">
        <v>11</v>
      </c>
      <c r="M40" s="82">
        <f>J24</f>
        <v>0.10081661457808247</v>
      </c>
      <c r="Q40" s="57"/>
    </row>
    <row r="41" spans="1:17" ht="15" customHeight="1" thickBot="1" x14ac:dyDescent="0.3">
      <c r="A41" s="260"/>
      <c r="B41" s="228" t="s">
        <v>7</v>
      </c>
      <c r="C41" s="47">
        <f>C36/E36*100</f>
        <v>10.053859964093357</v>
      </c>
      <c r="D41" s="46">
        <f>D36/E36*100</f>
        <v>89.946140035906637</v>
      </c>
      <c r="E41" s="46">
        <f>SUM(C41:D41)</f>
        <v>100</v>
      </c>
      <c r="F41" s="26"/>
      <c r="G41" s="47">
        <f>G36/I36*100</f>
        <v>15.881939564300772</v>
      </c>
      <c r="H41" s="46">
        <f>H36/I36*100</f>
        <v>84.118060435699221</v>
      </c>
      <c r="I41" s="46">
        <f>SUM(G41:H41)</f>
        <v>100</v>
      </c>
      <c r="J41" s="26"/>
      <c r="K41" s="56"/>
      <c r="L41" s="81" t="s">
        <v>21</v>
      </c>
      <c r="M41" s="82">
        <f>J36</f>
        <v>28.692408508922266</v>
      </c>
      <c r="Q41" s="57"/>
    </row>
    <row r="42" spans="1:17" ht="15" customHeight="1" x14ac:dyDescent="0.25">
      <c r="A42" s="237" t="s">
        <v>18</v>
      </c>
      <c r="B42" s="233" t="s">
        <v>28</v>
      </c>
      <c r="C42" s="73">
        <f t="shared" ref="C42:D44" si="1">C30+C36</f>
        <v>679</v>
      </c>
      <c r="D42" s="51">
        <f t="shared" si="1"/>
        <v>4220</v>
      </c>
      <c r="E42" s="51">
        <f>SUM(C42:D42)</f>
        <v>4899</v>
      </c>
      <c r="F42" s="52">
        <f>F6+F12+F18+F24+F36</f>
        <v>100</v>
      </c>
      <c r="G42" s="73">
        <f>G30+G36</f>
        <v>2340</v>
      </c>
      <c r="H42" s="51">
        <f t="shared" ref="G42:H44" si="2">H30+H36</f>
        <v>17498</v>
      </c>
      <c r="I42" s="51">
        <f>SUM(G42:H42)</f>
        <v>19838</v>
      </c>
      <c r="J42" s="52">
        <f>J6+J12+J18+J24+J36</f>
        <v>100</v>
      </c>
      <c r="K42" s="56"/>
      <c r="Q42" s="57"/>
    </row>
    <row r="43" spans="1:17" ht="15" customHeight="1" x14ac:dyDescent="0.25">
      <c r="A43" s="237"/>
      <c r="B43" s="234" t="s">
        <v>26</v>
      </c>
      <c r="C43" s="74">
        <f t="shared" si="1"/>
        <v>490</v>
      </c>
      <c r="D43" s="32">
        <f t="shared" si="1"/>
        <v>2300</v>
      </c>
      <c r="E43" s="32">
        <f>SUM(C43:D43)</f>
        <v>2790</v>
      </c>
      <c r="F43" s="33">
        <f>F31+F37</f>
        <v>99.999999999999986</v>
      </c>
      <c r="G43" s="74">
        <f t="shared" si="2"/>
        <v>1573</v>
      </c>
      <c r="H43" s="32">
        <f t="shared" si="2"/>
        <v>9028</v>
      </c>
      <c r="I43" s="32">
        <f>SUM(G43:H43)</f>
        <v>10601</v>
      </c>
      <c r="J43" s="33">
        <f>J7+J13+J19+J25+J37</f>
        <v>100</v>
      </c>
      <c r="K43" s="56"/>
      <c r="Q43" s="57"/>
    </row>
    <row r="44" spans="1:17" ht="15" customHeight="1" x14ac:dyDescent="0.25">
      <c r="A44" s="237"/>
      <c r="B44" s="234" t="s">
        <v>23</v>
      </c>
      <c r="C44" s="74">
        <f t="shared" si="1"/>
        <v>753</v>
      </c>
      <c r="D44" s="32">
        <f t="shared" si="1"/>
        <v>3599</v>
      </c>
      <c r="E44" s="32">
        <f>SUM(C44:D44)</f>
        <v>4352</v>
      </c>
      <c r="F44" s="33">
        <f>F32+F38</f>
        <v>100</v>
      </c>
      <c r="G44" s="74">
        <f t="shared" si="2"/>
        <v>1878</v>
      </c>
      <c r="H44" s="32">
        <f t="shared" si="2"/>
        <v>13804</v>
      </c>
      <c r="I44" s="282">
        <f>SUM(G44:H44)</f>
        <v>15682</v>
      </c>
      <c r="J44" s="33">
        <f>J32+J38</f>
        <v>100.00000000000001</v>
      </c>
      <c r="K44" s="56"/>
      <c r="Q44" s="57"/>
    </row>
    <row r="45" spans="1:17" ht="15" customHeight="1" x14ac:dyDescent="0.25">
      <c r="A45" s="237"/>
      <c r="B45" s="234" t="s">
        <v>29</v>
      </c>
      <c r="C45" s="35">
        <f>C42/C43*100</f>
        <v>138.57142857142856</v>
      </c>
      <c r="D45" s="34">
        <f>D42/D43*100</f>
        <v>183.47826086956522</v>
      </c>
      <c r="E45" s="34">
        <f>E42/E43*100</f>
        <v>175.59139784946237</v>
      </c>
      <c r="F45" s="33"/>
      <c r="G45" s="35">
        <f>G42/G43*100</f>
        <v>148.7603305785124</v>
      </c>
      <c r="H45" s="34">
        <f>H42/H43*100</f>
        <v>193.81922906513068</v>
      </c>
      <c r="I45" s="34">
        <f>I42/I43*100</f>
        <v>187.13328931232903</v>
      </c>
      <c r="J45" s="33"/>
      <c r="K45" s="56"/>
      <c r="Q45" s="57"/>
    </row>
    <row r="46" spans="1:17" ht="15" customHeight="1" x14ac:dyDescent="0.25">
      <c r="A46" s="237"/>
      <c r="B46" s="234" t="s">
        <v>30</v>
      </c>
      <c r="C46" s="35">
        <f>C42/C44*100</f>
        <v>90.172642762284198</v>
      </c>
      <c r="D46" s="34">
        <f>D42/D44*100</f>
        <v>117.25479299805501</v>
      </c>
      <c r="E46" s="34">
        <f>E42/E44*100</f>
        <v>112.56893382352942</v>
      </c>
      <c r="F46" s="33"/>
      <c r="G46" s="35">
        <f>G42/G44*100</f>
        <v>124.60063897763578</v>
      </c>
      <c r="H46" s="34">
        <f>H42/H44*100</f>
        <v>126.76035931614025</v>
      </c>
      <c r="I46" s="34">
        <f>I42/I44*100</f>
        <v>126.50172171916847</v>
      </c>
      <c r="J46" s="33"/>
      <c r="K46" s="56"/>
      <c r="Q46" s="57"/>
    </row>
    <row r="47" spans="1:17" ht="15" customHeight="1" thickBot="1" x14ac:dyDescent="0.3">
      <c r="A47" s="238"/>
      <c r="B47" s="235" t="s">
        <v>7</v>
      </c>
      <c r="C47" s="38">
        <f>C42/E42*100</f>
        <v>13.859971422739333</v>
      </c>
      <c r="D47" s="36">
        <f>D42/E42*100</f>
        <v>86.140028577260665</v>
      </c>
      <c r="E47" s="36">
        <f>SUM(C47:D47)</f>
        <v>100</v>
      </c>
      <c r="F47" s="37"/>
      <c r="G47" s="38">
        <f>G42/I42*100</f>
        <v>11.795543905635649</v>
      </c>
      <c r="H47" s="36">
        <f>H42/I42*100</f>
        <v>88.204456094364346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N127" sqref="N127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1" t="s">
        <v>32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0" t="s">
        <v>22</v>
      </c>
      <c r="B4" s="273" t="s">
        <v>28</v>
      </c>
      <c r="C4" s="273"/>
      <c r="D4" s="273"/>
      <c r="E4" s="274" t="s">
        <v>26</v>
      </c>
      <c r="F4" s="273"/>
      <c r="G4" s="275"/>
      <c r="H4" s="273" t="s">
        <v>23</v>
      </c>
      <c r="I4" s="273"/>
      <c r="J4" s="273"/>
      <c r="K4" s="276" t="s">
        <v>29</v>
      </c>
      <c r="L4" s="277"/>
      <c r="M4" s="273" t="s">
        <v>30</v>
      </c>
      <c r="N4" s="273"/>
      <c r="O4" s="278" t="s">
        <v>27</v>
      </c>
      <c r="P4" s="279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1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Njemačka</v>
      </c>
      <c r="R5" s="101">
        <f>D6</f>
        <v>25.455959281775769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33</v>
      </c>
      <c r="B6" s="122">
        <v>728</v>
      </c>
      <c r="C6" s="123">
        <v>3601</v>
      </c>
      <c r="D6" s="127">
        <f t="shared" ref="D6:D37" si="1">IF($C$83&lt;&gt;0,C6/$C$83*100,0)</f>
        <v>25.455959281775769</v>
      </c>
      <c r="E6" s="124">
        <v>293</v>
      </c>
      <c r="F6" s="123">
        <v>1417</v>
      </c>
      <c r="G6" s="125">
        <f t="shared" ref="G6:G37" si="2">IF($F$83&lt;&gt;0,F6/$F$83*100,0)</f>
        <v>17.541470661054717</v>
      </c>
      <c r="H6" s="122">
        <v>671</v>
      </c>
      <c r="I6" s="123">
        <v>3305</v>
      </c>
      <c r="J6" s="127">
        <f t="shared" ref="J6:J37" si="3">IF($I$83&lt;&gt;0,I6/$I$83*100,0)</f>
        <v>24.563359345968042</v>
      </c>
      <c r="K6" s="132">
        <f t="shared" ref="K6:K37" si="4">IF(OR(B6&lt;&gt;0)*(E6&lt;&gt;0),B6/E6*100," ")</f>
        <v>248.46416382252562</v>
      </c>
      <c r="L6" s="133">
        <f t="shared" ref="L6:L37" si="5">IF(OR(C6&lt;&gt;0)*(F6&lt;&gt;0),C6/F6*100," ")</f>
        <v>254.12844036697248</v>
      </c>
      <c r="M6" s="189">
        <f t="shared" ref="M6:M37" si="6">IF(OR(B6&lt;&gt;0)*(H6&lt;&gt;0),B6/H6*100," ")</f>
        <v>108.49478390461998</v>
      </c>
      <c r="N6" s="190">
        <f t="shared" ref="N6:N37" si="7">IF(OR(C6&lt;&gt;0)*(I6&lt;&gt;0),C6/I6*100," ")</f>
        <v>108.95612708018155</v>
      </c>
      <c r="O6" s="131">
        <f>IF(OR(E6&lt;&gt;0)*(H6&lt;&gt;0),E6/H6*100," ")</f>
        <v>43.666169895678095</v>
      </c>
      <c r="P6" s="133">
        <f>IF(OR(F6&lt;&gt;0)*(I6&lt;&gt;0),F6/I6*100," ")</f>
        <v>42.874432677760971</v>
      </c>
      <c r="Q6" t="str">
        <f t="shared" si="0"/>
        <v>Austrija</v>
      </c>
      <c r="R6" s="101">
        <f t="shared" ref="R6:R14" si="8">D7</f>
        <v>18.740279937791602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34</v>
      </c>
      <c r="B7" s="108">
        <v>809</v>
      </c>
      <c r="C7" s="109">
        <v>2651</v>
      </c>
      <c r="D7" s="128">
        <f t="shared" si="1"/>
        <v>18.740279937791602</v>
      </c>
      <c r="E7" s="112">
        <v>322</v>
      </c>
      <c r="F7" s="109">
        <v>1221</v>
      </c>
      <c r="G7" s="39">
        <f t="shared" si="2"/>
        <v>15.115127506808616</v>
      </c>
      <c r="H7" s="108">
        <v>689</v>
      </c>
      <c r="I7" s="109">
        <v>2610</v>
      </c>
      <c r="J7" s="127">
        <f t="shared" si="3"/>
        <v>19.397993311036789</v>
      </c>
      <c r="K7" s="132">
        <f t="shared" si="4"/>
        <v>251.24223602484471</v>
      </c>
      <c r="L7" s="133">
        <f t="shared" si="5"/>
        <v>217.11711711711712</v>
      </c>
      <c r="M7" s="40">
        <f t="shared" si="6"/>
        <v>117.41654571843252</v>
      </c>
      <c r="N7" s="41">
        <f t="shared" si="7"/>
        <v>101.57088122605364</v>
      </c>
      <c r="O7" s="131">
        <f t="shared" ref="O7:O38" si="9">IF(OR(E7&lt;&gt;0)*(H7&lt;&gt;0),E7/H7*100," ")</f>
        <v>46.734397677793908</v>
      </c>
      <c r="P7" s="133">
        <f t="shared" ref="P7:P70" si="10">IF(OR(F7&lt;&gt;0)*(I7&lt;&gt;0),F7/I7*100," ")</f>
        <v>46.781609195402297</v>
      </c>
      <c r="Q7" t="str">
        <f t="shared" si="0"/>
        <v>Slovenija</v>
      </c>
      <c r="R7" s="101">
        <f t="shared" si="8"/>
        <v>14.385692068429238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35</v>
      </c>
      <c r="B8" s="108">
        <v>988</v>
      </c>
      <c r="C8" s="109">
        <v>2035</v>
      </c>
      <c r="D8" s="128">
        <f t="shared" si="1"/>
        <v>14.385692068429238</v>
      </c>
      <c r="E8" s="112">
        <v>629</v>
      </c>
      <c r="F8" s="109">
        <v>1254</v>
      </c>
      <c r="G8" s="39">
        <f t="shared" si="2"/>
        <v>15.52364446645209</v>
      </c>
      <c r="H8" s="108">
        <v>958</v>
      </c>
      <c r="I8" s="109">
        <v>2498</v>
      </c>
      <c r="J8" s="127">
        <f t="shared" si="3"/>
        <v>18.56558900037161</v>
      </c>
      <c r="K8" s="132">
        <f t="shared" si="4"/>
        <v>157.07472178060414</v>
      </c>
      <c r="L8" s="133">
        <f t="shared" si="5"/>
        <v>162.28070175438597</v>
      </c>
      <c r="M8" s="40">
        <f t="shared" si="6"/>
        <v>103.13152400835072</v>
      </c>
      <c r="N8" s="41">
        <f t="shared" si="7"/>
        <v>81.465172137710169</v>
      </c>
      <c r="O8" s="131">
        <f t="shared" si="9"/>
        <v>65.657620041753646</v>
      </c>
      <c r="P8" s="133">
        <f t="shared" si="10"/>
        <v>50.200160128102475</v>
      </c>
      <c r="Q8" t="str">
        <f t="shared" si="0"/>
        <v>Hrvatska</v>
      </c>
      <c r="R8" s="101">
        <f t="shared" si="8"/>
        <v>10.151279513643432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36</v>
      </c>
      <c r="B9" s="108">
        <v>623</v>
      </c>
      <c r="C9" s="109">
        <v>1436</v>
      </c>
      <c r="D9" s="128">
        <f t="shared" si="1"/>
        <v>10.151279513643432</v>
      </c>
      <c r="E9" s="112">
        <v>454</v>
      </c>
      <c r="F9" s="109">
        <v>1120</v>
      </c>
      <c r="G9" s="39">
        <f t="shared" si="2"/>
        <v>13.864818024263432</v>
      </c>
      <c r="H9" s="108">
        <v>730</v>
      </c>
      <c r="I9" s="109">
        <v>1703</v>
      </c>
      <c r="J9" s="127">
        <f t="shared" si="3"/>
        <v>12.657004830917876</v>
      </c>
      <c r="K9" s="132">
        <f t="shared" si="4"/>
        <v>137.22466960352421</v>
      </c>
      <c r="L9" s="133">
        <f t="shared" si="5"/>
        <v>128.21428571428572</v>
      </c>
      <c r="M9" s="40">
        <f t="shared" si="6"/>
        <v>85.342465753424662</v>
      </c>
      <c r="N9" s="41">
        <f t="shared" si="7"/>
        <v>84.321785085143858</v>
      </c>
      <c r="O9" s="131">
        <f t="shared" si="9"/>
        <v>62.19178082191781</v>
      </c>
      <c r="P9" s="133">
        <f t="shared" si="10"/>
        <v>65.766294773928351</v>
      </c>
      <c r="Q9" t="str">
        <f t="shared" si="0"/>
        <v>Poljska</v>
      </c>
      <c r="R9" s="101">
        <f t="shared" si="8"/>
        <v>4.736321221546727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37</v>
      </c>
      <c r="B10" s="108">
        <v>166</v>
      </c>
      <c r="C10" s="109">
        <v>670</v>
      </c>
      <c r="D10" s="128">
        <f t="shared" si="1"/>
        <v>4.736321221546727</v>
      </c>
      <c r="E10" s="112">
        <v>179</v>
      </c>
      <c r="F10" s="109">
        <v>539</v>
      </c>
      <c r="G10" s="39">
        <f t="shared" si="2"/>
        <v>6.672443674176777</v>
      </c>
      <c r="H10" s="108">
        <v>185</v>
      </c>
      <c r="I10" s="109">
        <v>399</v>
      </c>
      <c r="J10" s="127">
        <f t="shared" si="3"/>
        <v>2.9654403567447045</v>
      </c>
      <c r="K10" s="132">
        <f t="shared" si="4"/>
        <v>92.737430167597765</v>
      </c>
      <c r="L10" s="133">
        <f t="shared" si="5"/>
        <v>124.30426716141001</v>
      </c>
      <c r="M10" s="40">
        <f t="shared" si="6"/>
        <v>89.72972972972974</v>
      </c>
      <c r="N10" s="41">
        <f t="shared" si="7"/>
        <v>167.91979949874687</v>
      </c>
      <c r="O10" s="131">
        <f t="shared" si="9"/>
        <v>96.756756756756758</v>
      </c>
      <c r="P10" s="133">
        <f t="shared" si="10"/>
        <v>135.08771929824562</v>
      </c>
      <c r="Q10" t="str">
        <f t="shared" si="0"/>
        <v>Italija</v>
      </c>
      <c r="R10" s="101">
        <f t="shared" si="8"/>
        <v>4.3899335501201753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38</v>
      </c>
      <c r="B11" s="116">
        <v>246</v>
      </c>
      <c r="C11" s="117">
        <v>621</v>
      </c>
      <c r="D11" s="129">
        <f t="shared" si="1"/>
        <v>4.3899335501201753</v>
      </c>
      <c r="E11" s="118">
        <v>146</v>
      </c>
      <c r="F11" s="117">
        <v>392</v>
      </c>
      <c r="G11" s="119">
        <f t="shared" si="2"/>
        <v>4.852686308492201</v>
      </c>
      <c r="H11" s="116">
        <v>188</v>
      </c>
      <c r="I11" s="110">
        <v>517</v>
      </c>
      <c r="J11" s="152">
        <f t="shared" si="3"/>
        <v>3.8424377554812339</v>
      </c>
      <c r="K11" s="194">
        <f t="shared" si="4"/>
        <v>168.49315068493152</v>
      </c>
      <c r="L11" s="195">
        <f t="shared" si="5"/>
        <v>158.41836734693877</v>
      </c>
      <c r="M11" s="196">
        <f t="shared" si="6"/>
        <v>130.85106382978725</v>
      </c>
      <c r="N11" s="213">
        <f t="shared" si="7"/>
        <v>120.11605415860735</v>
      </c>
      <c r="O11" s="214">
        <f t="shared" si="9"/>
        <v>77.659574468085097</v>
      </c>
      <c r="P11" s="195">
        <f t="shared" si="10"/>
        <v>75.822050290135394</v>
      </c>
      <c r="Q11" t="str">
        <f t="shared" si="0"/>
        <v>Mađarska</v>
      </c>
      <c r="R11" s="101">
        <f t="shared" si="8"/>
        <v>3.7254347518733208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39</v>
      </c>
      <c r="B12" s="116">
        <v>179</v>
      </c>
      <c r="C12" s="117">
        <v>527</v>
      </c>
      <c r="D12" s="129">
        <f t="shared" si="1"/>
        <v>3.7254347518733208</v>
      </c>
      <c r="E12" s="118">
        <v>160</v>
      </c>
      <c r="F12" s="117">
        <v>389</v>
      </c>
      <c r="G12" s="119">
        <f t="shared" si="2"/>
        <v>4.8155484030700668</v>
      </c>
      <c r="H12" s="116">
        <v>148</v>
      </c>
      <c r="I12" s="110">
        <v>400</v>
      </c>
      <c r="J12" s="152">
        <f t="shared" si="3"/>
        <v>2.9728725380899292</v>
      </c>
      <c r="K12" s="194">
        <f t="shared" si="4"/>
        <v>111.87499999999999</v>
      </c>
      <c r="L12" s="195">
        <f t="shared" si="5"/>
        <v>135.47557840616966</v>
      </c>
      <c r="M12" s="196">
        <f t="shared" si="6"/>
        <v>120.94594594594594</v>
      </c>
      <c r="N12" s="213">
        <f t="shared" si="7"/>
        <v>131.75</v>
      </c>
      <c r="O12" s="214">
        <f t="shared" si="9"/>
        <v>108.10810810810811</v>
      </c>
      <c r="P12" s="195">
        <f t="shared" si="10"/>
        <v>97.25</v>
      </c>
      <c r="Q12" t="str">
        <f t="shared" si="0"/>
        <v>Slovačka</v>
      </c>
      <c r="R12" s="101">
        <f t="shared" si="8"/>
        <v>3.3366322635373957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40</v>
      </c>
      <c r="B13" s="116">
        <v>147</v>
      </c>
      <c r="C13" s="117">
        <v>472</v>
      </c>
      <c r="D13" s="129">
        <f t="shared" si="1"/>
        <v>3.3366322635373957</v>
      </c>
      <c r="E13" s="118">
        <v>23</v>
      </c>
      <c r="F13" s="117">
        <v>114</v>
      </c>
      <c r="G13" s="119">
        <f t="shared" si="2"/>
        <v>1.4112404060410992</v>
      </c>
      <c r="H13" s="116">
        <v>136</v>
      </c>
      <c r="I13" s="110">
        <v>465</v>
      </c>
      <c r="J13" s="152">
        <f t="shared" si="3"/>
        <v>3.4559643255295431</v>
      </c>
      <c r="K13" s="194">
        <f t="shared" si="4"/>
        <v>639.13043478260875</v>
      </c>
      <c r="L13" s="195">
        <f t="shared" si="5"/>
        <v>414.0350877192983</v>
      </c>
      <c r="M13" s="196">
        <f t="shared" si="6"/>
        <v>108.08823529411764</v>
      </c>
      <c r="N13" s="213">
        <f t="shared" si="7"/>
        <v>101.50537634408603</v>
      </c>
      <c r="O13" s="214">
        <f t="shared" si="9"/>
        <v>16.911764705882355</v>
      </c>
      <c r="P13" s="195">
        <f t="shared" si="10"/>
        <v>24.516129032258064</v>
      </c>
      <c r="Q13" t="str">
        <f t="shared" si="0"/>
        <v>BiH</v>
      </c>
      <c r="R13" s="101">
        <f t="shared" si="8"/>
        <v>2.1419482539233705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107</v>
      </c>
      <c r="B14" s="116">
        <v>29</v>
      </c>
      <c r="C14" s="117">
        <v>303</v>
      </c>
      <c r="D14" s="129">
        <f t="shared" si="1"/>
        <v>2.1419482539233705</v>
      </c>
      <c r="E14" s="118">
        <v>29</v>
      </c>
      <c r="F14" s="117">
        <v>321</v>
      </c>
      <c r="G14" s="119">
        <f t="shared" si="2"/>
        <v>3.9737558801683588</v>
      </c>
      <c r="H14" s="116">
        <v>36</v>
      </c>
      <c r="I14" s="110">
        <v>202</v>
      </c>
      <c r="J14" s="152">
        <f t="shared" si="3"/>
        <v>1.5013006317354143</v>
      </c>
      <c r="K14" s="194">
        <f t="shared" si="4"/>
        <v>100</v>
      </c>
      <c r="L14" s="195">
        <f t="shared" si="5"/>
        <v>94.392523364485982</v>
      </c>
      <c r="M14" s="196">
        <f t="shared" si="6"/>
        <v>80.555555555555557</v>
      </c>
      <c r="N14" s="213">
        <f t="shared" si="7"/>
        <v>150</v>
      </c>
      <c r="O14" s="214">
        <f t="shared" si="9"/>
        <v>80.555555555555557</v>
      </c>
      <c r="P14" s="195">
        <f t="shared" si="10"/>
        <v>158.91089108910893</v>
      </c>
      <c r="Q14" t="str">
        <f t="shared" si="0"/>
        <v>Srbija</v>
      </c>
      <c r="R14" s="101">
        <f t="shared" si="8"/>
        <v>2.0147038031952493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41</v>
      </c>
      <c r="B15" s="116">
        <v>58</v>
      </c>
      <c r="C15" s="117">
        <v>285</v>
      </c>
      <c r="D15" s="129">
        <f t="shared" si="1"/>
        <v>2.0147038031952493</v>
      </c>
      <c r="E15" s="118">
        <v>20</v>
      </c>
      <c r="F15" s="117">
        <v>128</v>
      </c>
      <c r="G15" s="119">
        <f t="shared" si="2"/>
        <v>1.5845506313443922</v>
      </c>
      <c r="H15" s="116">
        <v>18</v>
      </c>
      <c r="I15" s="110">
        <v>95</v>
      </c>
      <c r="J15" s="152">
        <f t="shared" si="3"/>
        <v>0.70605722779635816</v>
      </c>
      <c r="K15" s="194">
        <f t="shared" si="4"/>
        <v>290</v>
      </c>
      <c r="L15" s="195">
        <f t="shared" si="5"/>
        <v>222.65625</v>
      </c>
      <c r="M15" s="196">
        <f t="shared" si="6"/>
        <v>322.22222222222223</v>
      </c>
      <c r="N15" s="213">
        <f t="shared" si="7"/>
        <v>300</v>
      </c>
      <c r="O15" s="214">
        <f t="shared" si="9"/>
        <v>111.11111111111111</v>
      </c>
      <c r="P15" s="195">
        <f t="shared" si="10"/>
        <v>134.73684210526315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42</v>
      </c>
      <c r="B16" s="79">
        <v>20</v>
      </c>
      <c r="C16" s="5">
        <v>253</v>
      </c>
      <c r="D16" s="130">
        <f t="shared" si="1"/>
        <v>1.7884914463452566</v>
      </c>
      <c r="E16" s="80">
        <v>1</v>
      </c>
      <c r="F16" s="5">
        <v>3</v>
      </c>
      <c r="G16" s="94">
        <f t="shared" si="2"/>
        <v>3.7137905422134188E-2</v>
      </c>
      <c r="H16" s="79">
        <v>15</v>
      </c>
      <c r="I16" s="5">
        <v>123</v>
      </c>
      <c r="J16" s="153">
        <f t="shared" si="3"/>
        <v>0.9141583054626532</v>
      </c>
      <c r="K16" s="193">
        <f t="shared" si="4"/>
        <v>2000</v>
      </c>
      <c r="L16" s="197">
        <f t="shared" si="5"/>
        <v>8433.3333333333321</v>
      </c>
      <c r="M16" s="95">
        <f t="shared" si="6"/>
        <v>133.33333333333331</v>
      </c>
      <c r="N16" s="96">
        <f t="shared" si="7"/>
        <v>205.69105691056913</v>
      </c>
      <c r="O16" s="198">
        <f t="shared" si="9"/>
        <v>6.666666666666667</v>
      </c>
      <c r="P16" s="197">
        <f t="shared" si="10"/>
        <v>2.4390243902439024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43</v>
      </c>
      <c r="B17" s="79">
        <v>53</v>
      </c>
      <c r="C17" s="5">
        <v>225</v>
      </c>
      <c r="D17" s="130">
        <f t="shared" si="1"/>
        <v>1.5905556341015128</v>
      </c>
      <c r="E17" s="80">
        <v>64</v>
      </c>
      <c r="F17" s="5">
        <v>280</v>
      </c>
      <c r="G17" s="94">
        <f t="shared" si="2"/>
        <v>3.4662045060658579</v>
      </c>
      <c r="H17" s="79">
        <v>30</v>
      </c>
      <c r="I17" s="5">
        <v>104</v>
      </c>
      <c r="J17" s="153">
        <f t="shared" si="3"/>
        <v>0.77294685990338163</v>
      </c>
      <c r="K17" s="193">
        <f t="shared" si="4"/>
        <v>82.8125</v>
      </c>
      <c r="L17" s="197">
        <f t="shared" si="5"/>
        <v>80.357142857142861</v>
      </c>
      <c r="M17" s="95">
        <f t="shared" si="6"/>
        <v>176.66666666666666</v>
      </c>
      <c r="N17" s="96">
        <f t="shared" si="7"/>
        <v>216.34615384615384</v>
      </c>
      <c r="O17" s="198">
        <f t="shared" si="9"/>
        <v>213.33333333333334</v>
      </c>
      <c r="P17" s="197">
        <f t="shared" si="10"/>
        <v>269.23076923076923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44</v>
      </c>
      <c r="B18" s="79">
        <v>37</v>
      </c>
      <c r="C18" s="5">
        <v>204</v>
      </c>
      <c r="D18" s="130">
        <f t="shared" si="1"/>
        <v>1.4421037749187049</v>
      </c>
      <c r="E18" s="80">
        <v>25</v>
      </c>
      <c r="F18" s="5">
        <v>120</v>
      </c>
      <c r="G18" s="94">
        <f t="shared" si="2"/>
        <v>1.4855162168853677</v>
      </c>
      <c r="H18" s="79">
        <v>25</v>
      </c>
      <c r="I18" s="5">
        <v>76</v>
      </c>
      <c r="J18" s="153">
        <f t="shared" si="3"/>
        <v>0.56484578223708659</v>
      </c>
      <c r="K18" s="193">
        <f t="shared" si="4"/>
        <v>148</v>
      </c>
      <c r="L18" s="197">
        <f t="shared" si="5"/>
        <v>170</v>
      </c>
      <c r="M18" s="95">
        <f t="shared" si="6"/>
        <v>148</v>
      </c>
      <c r="N18" s="96">
        <f t="shared" si="7"/>
        <v>268.42105263157896</v>
      </c>
      <c r="O18" s="198">
        <f t="shared" si="9"/>
        <v>100</v>
      </c>
      <c r="P18" s="197">
        <f t="shared" si="10"/>
        <v>157.89473684210526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45</v>
      </c>
      <c r="B19" s="141">
        <v>53</v>
      </c>
      <c r="C19" s="111">
        <v>178</v>
      </c>
      <c r="D19" s="130">
        <f t="shared" si="1"/>
        <v>1.2583062349780856</v>
      </c>
      <c r="E19" s="80">
        <v>16</v>
      </c>
      <c r="F19" s="5">
        <v>72</v>
      </c>
      <c r="G19" s="94">
        <f t="shared" si="2"/>
        <v>0.89130973013122061</v>
      </c>
      <c r="H19" s="79">
        <v>41</v>
      </c>
      <c r="I19" s="5">
        <v>172</v>
      </c>
      <c r="J19" s="153">
        <f t="shared" si="3"/>
        <v>1.2783351913786696</v>
      </c>
      <c r="K19" s="193">
        <f t="shared" si="4"/>
        <v>331.25</v>
      </c>
      <c r="L19" s="197">
        <f t="shared" si="5"/>
        <v>247.22222222222223</v>
      </c>
      <c r="M19" s="95">
        <f t="shared" si="6"/>
        <v>129.26829268292684</v>
      </c>
      <c r="N19" s="96">
        <f t="shared" si="7"/>
        <v>103.48837209302326</v>
      </c>
      <c r="O19" s="198">
        <f t="shared" si="9"/>
        <v>39.024390243902438</v>
      </c>
      <c r="P19" s="197">
        <f t="shared" si="10"/>
        <v>41.860465116279073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46</v>
      </c>
      <c r="B20" s="141">
        <v>20</v>
      </c>
      <c r="C20" s="111">
        <v>91</v>
      </c>
      <c r="D20" s="130">
        <f t="shared" si="1"/>
        <v>0.64329138979216738</v>
      </c>
      <c r="E20" s="80">
        <v>5</v>
      </c>
      <c r="F20" s="5">
        <v>95</v>
      </c>
      <c r="G20" s="94">
        <f t="shared" si="2"/>
        <v>1.1760336717009161</v>
      </c>
      <c r="H20" s="79">
        <v>28</v>
      </c>
      <c r="I20" s="5">
        <v>147</v>
      </c>
      <c r="J20" s="153">
        <f t="shared" si="3"/>
        <v>1.0925306577480489</v>
      </c>
      <c r="K20" s="193">
        <f t="shared" si="4"/>
        <v>400</v>
      </c>
      <c r="L20" s="197">
        <f t="shared" si="5"/>
        <v>95.78947368421052</v>
      </c>
      <c r="M20" s="95">
        <f t="shared" si="6"/>
        <v>71.428571428571431</v>
      </c>
      <c r="N20" s="96">
        <f t="shared" si="7"/>
        <v>61.904761904761905</v>
      </c>
      <c r="O20" s="198">
        <f t="shared" si="9"/>
        <v>17.857142857142858</v>
      </c>
      <c r="P20" s="197">
        <f t="shared" si="10"/>
        <v>64.625850340136054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47</v>
      </c>
      <c r="B21" s="79">
        <v>32</v>
      </c>
      <c r="C21" s="5">
        <v>86</v>
      </c>
      <c r="D21" s="130">
        <f t="shared" si="1"/>
        <v>0.60794570903435596</v>
      </c>
      <c r="E21" s="80">
        <v>42</v>
      </c>
      <c r="F21" s="5">
        <v>148</v>
      </c>
      <c r="G21" s="94">
        <f t="shared" si="2"/>
        <v>1.8321366674919535</v>
      </c>
      <c r="H21" s="79">
        <v>16</v>
      </c>
      <c r="I21" s="5">
        <v>31</v>
      </c>
      <c r="J21" s="153">
        <f t="shared" si="3"/>
        <v>0.23039762170196953</v>
      </c>
      <c r="K21" s="193">
        <f t="shared" si="4"/>
        <v>76.19047619047619</v>
      </c>
      <c r="L21" s="197">
        <f t="shared" si="5"/>
        <v>58.108108108108105</v>
      </c>
      <c r="M21" s="95">
        <f t="shared" si="6"/>
        <v>200</v>
      </c>
      <c r="N21" s="96">
        <f t="shared" si="7"/>
        <v>277.41935483870969</v>
      </c>
      <c r="O21" s="198">
        <f t="shared" si="9"/>
        <v>262.5</v>
      </c>
      <c r="P21" s="197">
        <f t="shared" si="10"/>
        <v>477.41935483870969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48</v>
      </c>
      <c r="B22" s="141">
        <v>6</v>
      </c>
      <c r="C22" s="111">
        <v>83</v>
      </c>
      <c r="D22" s="130">
        <f t="shared" si="1"/>
        <v>0.58673830057966914</v>
      </c>
      <c r="E22" s="80">
        <v>5</v>
      </c>
      <c r="F22" s="5">
        <v>118</v>
      </c>
      <c r="G22" s="94">
        <f t="shared" si="2"/>
        <v>1.4607576132706115</v>
      </c>
      <c r="H22" s="79">
        <v>2</v>
      </c>
      <c r="I22" s="5">
        <v>38</v>
      </c>
      <c r="J22" s="153">
        <f t="shared" si="3"/>
        <v>0.2824228911185433</v>
      </c>
      <c r="K22" s="193">
        <f t="shared" si="4"/>
        <v>120</v>
      </c>
      <c r="L22" s="197">
        <f t="shared" si="5"/>
        <v>70.33898305084746</v>
      </c>
      <c r="M22" s="95">
        <f t="shared" si="6"/>
        <v>300</v>
      </c>
      <c r="N22" s="96">
        <f t="shared" si="7"/>
        <v>218.42105263157893</v>
      </c>
      <c r="O22" s="198">
        <f t="shared" si="9"/>
        <v>250</v>
      </c>
      <c r="P22" s="197">
        <f t="shared" si="10"/>
        <v>310.5263157894737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49</v>
      </c>
      <c r="B23" s="141">
        <v>13</v>
      </c>
      <c r="C23" s="111">
        <v>58</v>
      </c>
      <c r="D23" s="130">
        <f t="shared" si="1"/>
        <v>0.41000989679061217</v>
      </c>
      <c r="E23" s="80">
        <v>3</v>
      </c>
      <c r="F23" s="5">
        <v>5</v>
      </c>
      <c r="G23" s="94">
        <f t="shared" si="2"/>
        <v>6.189650903689032E-2</v>
      </c>
      <c r="H23" s="79">
        <v>12</v>
      </c>
      <c r="I23" s="5">
        <v>22</v>
      </c>
      <c r="J23" s="153">
        <f t="shared" si="3"/>
        <v>0.16350798959494611</v>
      </c>
      <c r="K23" s="193">
        <f t="shared" si="4"/>
        <v>433.33333333333331</v>
      </c>
      <c r="L23" s="197">
        <f t="shared" si="5"/>
        <v>1160</v>
      </c>
      <c r="M23" s="95">
        <f t="shared" si="6"/>
        <v>108.33333333333333</v>
      </c>
      <c r="N23" s="96">
        <f t="shared" si="7"/>
        <v>263.63636363636363</v>
      </c>
      <c r="O23" s="198">
        <f t="shared" si="9"/>
        <v>25</v>
      </c>
      <c r="P23" s="197">
        <f t="shared" si="10"/>
        <v>22.727272727272727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50</v>
      </c>
      <c r="B24" s="141">
        <v>11</v>
      </c>
      <c r="C24" s="111">
        <v>40</v>
      </c>
      <c r="D24" s="130">
        <f t="shared" si="1"/>
        <v>0.28276544606249115</v>
      </c>
      <c r="E24" s="80">
        <v>5</v>
      </c>
      <c r="F24" s="5">
        <v>13</v>
      </c>
      <c r="G24" s="94">
        <f t="shared" si="2"/>
        <v>0.16093092349591481</v>
      </c>
      <c r="H24" s="79">
        <v>16</v>
      </c>
      <c r="I24" s="5">
        <v>69</v>
      </c>
      <c r="J24" s="153">
        <f t="shared" si="3"/>
        <v>0.51282051282051277</v>
      </c>
      <c r="K24" s="193">
        <f t="shared" si="4"/>
        <v>220.00000000000003</v>
      </c>
      <c r="L24" s="197">
        <f t="shared" si="5"/>
        <v>307.69230769230774</v>
      </c>
      <c r="M24" s="95">
        <f t="shared" si="6"/>
        <v>68.75</v>
      </c>
      <c r="N24" s="96">
        <f t="shared" si="7"/>
        <v>57.971014492753625</v>
      </c>
      <c r="O24" s="198">
        <f t="shared" si="9"/>
        <v>31.25</v>
      </c>
      <c r="P24" s="197">
        <f t="shared" si="10"/>
        <v>18.840579710144929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51</v>
      </c>
      <c r="B25" s="141">
        <v>17</v>
      </c>
      <c r="C25" s="111">
        <v>39</v>
      </c>
      <c r="D25" s="130">
        <f t="shared" si="1"/>
        <v>0.27569630991092886</v>
      </c>
      <c r="E25" s="80">
        <v>14</v>
      </c>
      <c r="F25" s="5">
        <v>34</v>
      </c>
      <c r="G25" s="94">
        <f t="shared" si="2"/>
        <v>0.42089626145085413</v>
      </c>
      <c r="H25" s="79">
        <v>6</v>
      </c>
      <c r="I25" s="5">
        <v>14</v>
      </c>
      <c r="J25" s="153">
        <f t="shared" si="3"/>
        <v>0.10405053883314752</v>
      </c>
      <c r="K25" s="193">
        <f t="shared" si="4"/>
        <v>121.42857142857142</v>
      </c>
      <c r="L25" s="197">
        <f t="shared" si="5"/>
        <v>114.70588235294117</v>
      </c>
      <c r="M25" s="95">
        <f t="shared" si="6"/>
        <v>283.33333333333337</v>
      </c>
      <c r="N25" s="96">
        <f t="shared" si="7"/>
        <v>278.57142857142856</v>
      </c>
      <c r="O25" s="198">
        <f t="shared" si="9"/>
        <v>233.33333333333334</v>
      </c>
      <c r="P25" s="197">
        <f t="shared" si="10"/>
        <v>242.85714285714283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52</v>
      </c>
      <c r="B26" s="141">
        <v>16</v>
      </c>
      <c r="C26" s="111">
        <v>38</v>
      </c>
      <c r="D26" s="130">
        <f t="shared" si="1"/>
        <v>0.26862717375936657</v>
      </c>
      <c r="E26" s="80">
        <v>25</v>
      </c>
      <c r="F26" s="5">
        <v>54</v>
      </c>
      <c r="G26" s="94">
        <f t="shared" si="2"/>
        <v>0.66848229759841549</v>
      </c>
      <c r="H26" s="79">
        <v>12</v>
      </c>
      <c r="I26" s="5">
        <v>34</v>
      </c>
      <c r="J26" s="153">
        <f t="shared" si="3"/>
        <v>0.25269416573764403</v>
      </c>
      <c r="K26" s="193">
        <f t="shared" si="4"/>
        <v>64</v>
      </c>
      <c r="L26" s="197">
        <f t="shared" si="5"/>
        <v>70.370370370370367</v>
      </c>
      <c r="M26" s="95">
        <f t="shared" si="6"/>
        <v>133.33333333333331</v>
      </c>
      <c r="N26" s="96">
        <f t="shared" si="7"/>
        <v>111.76470588235294</v>
      </c>
      <c r="O26" s="198">
        <f t="shared" si="9"/>
        <v>208.33333333333334</v>
      </c>
      <c r="P26" s="197">
        <f t="shared" si="10"/>
        <v>158.8235294117647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53</v>
      </c>
      <c r="B27" s="141">
        <v>9</v>
      </c>
      <c r="C27" s="111">
        <v>36</v>
      </c>
      <c r="D27" s="130">
        <f t="shared" si="1"/>
        <v>0.25448890145624203</v>
      </c>
      <c r="E27" s="80">
        <v>2</v>
      </c>
      <c r="F27" s="5">
        <v>14</v>
      </c>
      <c r="G27" s="94">
        <f t="shared" si="2"/>
        <v>0.17331022530329288</v>
      </c>
      <c r="H27" s="79">
        <v>0</v>
      </c>
      <c r="I27" s="5">
        <v>0</v>
      </c>
      <c r="J27" s="153">
        <f t="shared" si="3"/>
        <v>0</v>
      </c>
      <c r="K27" s="193">
        <f t="shared" si="4"/>
        <v>450</v>
      </c>
      <c r="L27" s="197">
        <f t="shared" si="5"/>
        <v>257.14285714285717</v>
      </c>
      <c r="M27" s="95" t="str">
        <f t="shared" si="6"/>
        <v xml:space="preserve"> </v>
      </c>
      <c r="N27" s="96" t="str">
        <f t="shared" si="7"/>
        <v xml:space="preserve"> </v>
      </c>
      <c r="O27" s="198" t="str">
        <f t="shared" si="9"/>
        <v xml:space="preserve"> </v>
      </c>
      <c r="P27" s="197" t="str">
        <f t="shared" si="10"/>
        <v xml:space="preserve"> 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54</v>
      </c>
      <c r="B28" s="79">
        <v>13</v>
      </c>
      <c r="C28" s="5">
        <v>33</v>
      </c>
      <c r="D28" s="130">
        <f t="shared" si="1"/>
        <v>0.23328149300155523</v>
      </c>
      <c r="E28" s="80">
        <v>3</v>
      </c>
      <c r="F28" s="5">
        <v>25</v>
      </c>
      <c r="G28" s="94">
        <f t="shared" si="2"/>
        <v>0.30948254518445162</v>
      </c>
      <c r="H28" s="79">
        <v>4</v>
      </c>
      <c r="I28" s="5">
        <v>12</v>
      </c>
      <c r="J28" s="153">
        <f t="shared" si="3"/>
        <v>8.9186176142697887E-2</v>
      </c>
      <c r="K28" s="193">
        <f t="shared" si="4"/>
        <v>433.33333333333331</v>
      </c>
      <c r="L28" s="197">
        <f t="shared" si="5"/>
        <v>132</v>
      </c>
      <c r="M28" s="95">
        <f t="shared" si="6"/>
        <v>325</v>
      </c>
      <c r="N28" s="96">
        <f t="shared" si="7"/>
        <v>275</v>
      </c>
      <c r="O28" s="198">
        <f t="shared" si="9"/>
        <v>75</v>
      </c>
      <c r="P28" s="197">
        <f t="shared" si="10"/>
        <v>208.33333333333334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55</v>
      </c>
      <c r="B29" s="79">
        <v>3</v>
      </c>
      <c r="C29" s="5">
        <v>21</v>
      </c>
      <c r="D29" s="130">
        <f t="shared" si="1"/>
        <v>0.14845185918280784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3" t="str">
        <f t="shared" si="4"/>
        <v xml:space="preserve"> </v>
      </c>
      <c r="L29" s="197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8" t="str">
        <f t="shared" si="9"/>
        <v xml:space="preserve"> </v>
      </c>
      <c r="P29" s="197" t="str">
        <f t="shared" si="10"/>
        <v xml:space="preserve"> 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56</v>
      </c>
      <c r="B30" s="79">
        <v>4</v>
      </c>
      <c r="C30" s="5">
        <v>18</v>
      </c>
      <c r="D30" s="130">
        <f t="shared" si="1"/>
        <v>0.12724445072812102</v>
      </c>
      <c r="E30" s="80">
        <v>2</v>
      </c>
      <c r="F30" s="5">
        <v>2</v>
      </c>
      <c r="G30" s="94">
        <f t="shared" si="2"/>
        <v>2.4758603614756129E-2</v>
      </c>
      <c r="H30" s="79">
        <v>0</v>
      </c>
      <c r="I30" s="5">
        <v>0</v>
      </c>
      <c r="J30" s="153">
        <f t="shared" si="3"/>
        <v>0</v>
      </c>
      <c r="K30" s="193">
        <f t="shared" si="4"/>
        <v>200</v>
      </c>
      <c r="L30" s="197">
        <f t="shared" si="5"/>
        <v>900</v>
      </c>
      <c r="M30" s="95" t="str">
        <f t="shared" si="6"/>
        <v xml:space="preserve"> </v>
      </c>
      <c r="N30" s="96" t="str">
        <f t="shared" si="7"/>
        <v xml:space="preserve"> </v>
      </c>
      <c r="O30" s="198" t="str">
        <f t="shared" si="9"/>
        <v xml:space="preserve"> </v>
      </c>
      <c r="P30" s="197" t="str">
        <f t="shared" si="10"/>
        <v xml:space="preserve"> 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57</v>
      </c>
      <c r="B31" s="79">
        <v>4</v>
      </c>
      <c r="C31" s="5">
        <v>15</v>
      </c>
      <c r="D31" s="130">
        <f t="shared" si="1"/>
        <v>0.10603704227343418</v>
      </c>
      <c r="E31" s="80">
        <v>1</v>
      </c>
      <c r="F31" s="5">
        <v>2</v>
      </c>
      <c r="G31" s="94">
        <f t="shared" si="2"/>
        <v>2.4758603614756129E-2</v>
      </c>
      <c r="H31" s="79">
        <v>1</v>
      </c>
      <c r="I31" s="5">
        <v>3</v>
      </c>
      <c r="J31" s="153">
        <f t="shared" si="3"/>
        <v>2.2296544035674472E-2</v>
      </c>
      <c r="K31" s="193">
        <f t="shared" si="4"/>
        <v>400</v>
      </c>
      <c r="L31" s="197">
        <f t="shared" si="5"/>
        <v>750</v>
      </c>
      <c r="M31" s="95">
        <f t="shared" si="6"/>
        <v>400</v>
      </c>
      <c r="N31" s="96">
        <f t="shared" si="7"/>
        <v>500</v>
      </c>
      <c r="O31" s="198">
        <f t="shared" si="9"/>
        <v>100</v>
      </c>
      <c r="P31" s="197">
        <f t="shared" si="10"/>
        <v>66.666666666666657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58</v>
      </c>
      <c r="B32" s="79">
        <v>3</v>
      </c>
      <c r="C32" s="5">
        <v>12</v>
      </c>
      <c r="D32" s="130">
        <f t="shared" si="1"/>
        <v>8.4829633818747349E-2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3" t="str">
        <f t="shared" si="4"/>
        <v xml:space="preserve"> </v>
      </c>
      <c r="L32" s="197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8" t="str">
        <f t="shared" si="9"/>
        <v xml:space="preserve"> </v>
      </c>
      <c r="P32" s="197" t="str">
        <f t="shared" si="10"/>
        <v xml:space="preserve"> 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59</v>
      </c>
      <c r="B33" s="79">
        <v>11</v>
      </c>
      <c r="C33" s="5">
        <v>11</v>
      </c>
      <c r="D33" s="130">
        <f t="shared" si="1"/>
        <v>7.7760497667185069E-2</v>
      </c>
      <c r="E33" s="80">
        <v>3</v>
      </c>
      <c r="F33" s="5">
        <v>7</v>
      </c>
      <c r="G33" s="94">
        <f t="shared" si="2"/>
        <v>8.6655112651646438E-2</v>
      </c>
      <c r="H33" s="79">
        <v>1</v>
      </c>
      <c r="I33" s="5">
        <v>5</v>
      </c>
      <c r="J33" s="153">
        <f t="shared" si="3"/>
        <v>3.716090672612412E-2</v>
      </c>
      <c r="K33" s="193">
        <f t="shared" si="4"/>
        <v>366.66666666666663</v>
      </c>
      <c r="L33" s="197">
        <f t="shared" si="5"/>
        <v>157.14285714285714</v>
      </c>
      <c r="M33" s="95">
        <f t="shared" si="6"/>
        <v>1100</v>
      </c>
      <c r="N33" s="96">
        <f t="shared" si="7"/>
        <v>220.00000000000003</v>
      </c>
      <c r="O33" s="198">
        <f t="shared" si="9"/>
        <v>300</v>
      </c>
      <c r="P33" s="197">
        <f t="shared" si="10"/>
        <v>140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60</v>
      </c>
      <c r="B34" s="79">
        <v>6</v>
      </c>
      <c r="C34" s="5">
        <v>11</v>
      </c>
      <c r="D34" s="130">
        <f t="shared" si="1"/>
        <v>7.7760497667185069E-2</v>
      </c>
      <c r="E34" s="80">
        <v>1</v>
      </c>
      <c r="F34" s="5">
        <v>22</v>
      </c>
      <c r="G34" s="94">
        <f t="shared" si="2"/>
        <v>0.27234463976231738</v>
      </c>
      <c r="H34" s="79">
        <v>0</v>
      </c>
      <c r="I34" s="5">
        <v>0</v>
      </c>
      <c r="J34" s="153">
        <f t="shared" si="3"/>
        <v>0</v>
      </c>
      <c r="K34" s="193">
        <f t="shared" si="4"/>
        <v>600</v>
      </c>
      <c r="L34" s="197">
        <f t="shared" si="5"/>
        <v>50</v>
      </c>
      <c r="M34" s="95" t="str">
        <f t="shared" si="6"/>
        <v xml:space="preserve"> </v>
      </c>
      <c r="N34" s="96" t="str">
        <f t="shared" si="7"/>
        <v xml:space="preserve"> </v>
      </c>
      <c r="O34" s="198" t="str">
        <f t="shared" si="9"/>
        <v xml:space="preserve"> </v>
      </c>
      <c r="P34" s="197" t="str">
        <f t="shared" si="10"/>
        <v xml:space="preserve"> 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61</v>
      </c>
      <c r="B35" s="79">
        <v>6</v>
      </c>
      <c r="C35" s="5">
        <v>10</v>
      </c>
      <c r="D35" s="130">
        <f t="shared" si="1"/>
        <v>7.0691361515622789E-2</v>
      </c>
      <c r="E35" s="80">
        <v>5</v>
      </c>
      <c r="F35" s="5">
        <v>5</v>
      </c>
      <c r="G35" s="94">
        <f t="shared" si="2"/>
        <v>6.189650903689032E-2</v>
      </c>
      <c r="H35" s="79">
        <v>3</v>
      </c>
      <c r="I35" s="5">
        <v>3</v>
      </c>
      <c r="J35" s="153">
        <f t="shared" si="3"/>
        <v>2.2296544035674472E-2</v>
      </c>
      <c r="K35" s="193">
        <f t="shared" si="4"/>
        <v>120</v>
      </c>
      <c r="L35" s="197">
        <f t="shared" si="5"/>
        <v>200</v>
      </c>
      <c r="M35" s="95">
        <f t="shared" si="6"/>
        <v>200</v>
      </c>
      <c r="N35" s="96">
        <f t="shared" si="7"/>
        <v>333.33333333333337</v>
      </c>
      <c r="O35" s="198">
        <f t="shared" si="9"/>
        <v>166.66666666666669</v>
      </c>
      <c r="P35" s="197">
        <f t="shared" si="10"/>
        <v>166.66666666666669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62</v>
      </c>
      <c r="B36" s="79">
        <v>3</v>
      </c>
      <c r="C36" s="5">
        <v>9</v>
      </c>
      <c r="D36" s="130">
        <f t="shared" si="1"/>
        <v>6.3622225364060508E-2</v>
      </c>
      <c r="E36" s="80">
        <v>0</v>
      </c>
      <c r="F36" s="5">
        <v>0</v>
      </c>
      <c r="G36" s="94">
        <f t="shared" si="2"/>
        <v>0</v>
      </c>
      <c r="H36" s="79">
        <v>0</v>
      </c>
      <c r="I36" s="5">
        <v>0</v>
      </c>
      <c r="J36" s="153">
        <f t="shared" si="3"/>
        <v>0</v>
      </c>
      <c r="K36" s="193" t="str">
        <f t="shared" si="4"/>
        <v xml:space="preserve"> </v>
      </c>
      <c r="L36" s="197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8" t="str">
        <f t="shared" si="9"/>
        <v xml:space="preserve"> </v>
      </c>
      <c r="P36" s="197" t="str">
        <f t="shared" si="10"/>
        <v xml:space="preserve"> 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63</v>
      </c>
      <c r="B37" s="79">
        <v>3</v>
      </c>
      <c r="C37" s="5">
        <v>9</v>
      </c>
      <c r="D37" s="130">
        <f t="shared" si="1"/>
        <v>6.3622225364060508E-2</v>
      </c>
      <c r="E37" s="80">
        <v>0</v>
      </c>
      <c r="F37" s="5">
        <v>0</v>
      </c>
      <c r="G37" s="94">
        <f t="shared" si="2"/>
        <v>0</v>
      </c>
      <c r="H37" s="79">
        <v>1</v>
      </c>
      <c r="I37" s="5">
        <v>3</v>
      </c>
      <c r="J37" s="153">
        <f t="shared" si="3"/>
        <v>2.2296544035674472E-2</v>
      </c>
      <c r="K37" s="193" t="str">
        <f t="shared" si="4"/>
        <v xml:space="preserve"> </v>
      </c>
      <c r="L37" s="197" t="str">
        <f t="shared" si="5"/>
        <v xml:space="preserve"> </v>
      </c>
      <c r="M37" s="95">
        <f t="shared" si="6"/>
        <v>300</v>
      </c>
      <c r="N37" s="96">
        <f t="shared" si="7"/>
        <v>300</v>
      </c>
      <c r="O37" s="198" t="str">
        <f t="shared" si="9"/>
        <v xml:space="preserve"> </v>
      </c>
      <c r="P37" s="197" t="str">
        <f t="shared" si="10"/>
        <v xml:space="preserve"> 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64</v>
      </c>
      <c r="B38" s="79">
        <v>4</v>
      </c>
      <c r="C38" s="5">
        <v>8</v>
      </c>
      <c r="D38" s="130">
        <f t="shared" ref="D38:D69" si="11">IF($C$83&lt;&gt;0,C38/$C$83*100,0)</f>
        <v>5.6553089212498235E-2</v>
      </c>
      <c r="E38" s="80">
        <v>2</v>
      </c>
      <c r="F38" s="5">
        <v>6</v>
      </c>
      <c r="G38" s="94">
        <f t="shared" ref="G38:G69" si="12">IF($F$83&lt;&gt;0,F38/$F$83*100,0)</f>
        <v>7.4275810844268375E-2</v>
      </c>
      <c r="H38" s="79">
        <v>8</v>
      </c>
      <c r="I38" s="5">
        <v>24</v>
      </c>
      <c r="J38" s="153">
        <f t="shared" ref="J38:J69" si="13">IF($I$83&lt;&gt;0,I38/$I$83*100,0)</f>
        <v>0.17837235228539577</v>
      </c>
      <c r="K38" s="193">
        <f t="shared" ref="K38:K69" si="14">IF(OR(B38&lt;&gt;0)*(E38&lt;&gt;0),B38/E38*100," ")</f>
        <v>200</v>
      </c>
      <c r="L38" s="197">
        <f t="shared" ref="L38:L69" si="15">IF(OR(C38&lt;&gt;0)*(F38&lt;&gt;0),C38/F38*100," ")</f>
        <v>133.33333333333331</v>
      </c>
      <c r="M38" s="95">
        <f t="shared" ref="M38:M69" si="16">IF(OR(B38&lt;&gt;0)*(H38&lt;&gt;0),B38/H38*100," ")</f>
        <v>50</v>
      </c>
      <c r="N38" s="96">
        <f t="shared" ref="N38:N69" si="17">IF(OR(C38&lt;&gt;0)*(I38&lt;&gt;0),C38/I38*100," ")</f>
        <v>33.333333333333329</v>
      </c>
      <c r="O38" s="198">
        <f t="shared" si="9"/>
        <v>25</v>
      </c>
      <c r="P38" s="197">
        <f t="shared" si="10"/>
        <v>25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65</v>
      </c>
      <c r="B39" s="79">
        <v>2</v>
      </c>
      <c r="C39" s="5">
        <v>8</v>
      </c>
      <c r="D39" s="130">
        <f t="shared" si="11"/>
        <v>5.6553089212498235E-2</v>
      </c>
      <c r="E39" s="80">
        <v>0</v>
      </c>
      <c r="F39" s="5">
        <v>0</v>
      </c>
      <c r="G39" s="94">
        <f t="shared" si="12"/>
        <v>0</v>
      </c>
      <c r="H39" s="79">
        <v>3</v>
      </c>
      <c r="I39" s="5">
        <v>5</v>
      </c>
      <c r="J39" s="153">
        <f t="shared" si="13"/>
        <v>3.716090672612412E-2</v>
      </c>
      <c r="K39" s="193" t="str">
        <f t="shared" si="14"/>
        <v xml:space="preserve"> </v>
      </c>
      <c r="L39" s="197" t="str">
        <f t="shared" si="15"/>
        <v xml:space="preserve"> </v>
      </c>
      <c r="M39" s="95">
        <f t="shared" si="16"/>
        <v>66.666666666666657</v>
      </c>
      <c r="N39" s="96">
        <f t="shared" si="17"/>
        <v>160</v>
      </c>
      <c r="O39" s="198" t="str">
        <f t="shared" ref="O39:O70" si="18">IF(OR(E39&lt;&gt;0)*(H39&lt;&gt;0),E39/H39*100," ")</f>
        <v xml:space="preserve"> </v>
      </c>
      <c r="P39" s="197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66</v>
      </c>
      <c r="B40" s="79">
        <v>2</v>
      </c>
      <c r="C40" s="5">
        <v>8</v>
      </c>
      <c r="D40" s="130">
        <f t="shared" si="11"/>
        <v>5.6553089212498235E-2</v>
      </c>
      <c r="E40" s="80">
        <v>1</v>
      </c>
      <c r="F40" s="5">
        <v>2</v>
      </c>
      <c r="G40" s="94">
        <f t="shared" si="12"/>
        <v>2.4758603614756129E-2</v>
      </c>
      <c r="H40" s="79">
        <v>10</v>
      </c>
      <c r="I40" s="5">
        <v>26</v>
      </c>
      <c r="J40" s="153">
        <f t="shared" si="13"/>
        <v>0.19323671497584541</v>
      </c>
      <c r="K40" s="193">
        <f t="shared" si="14"/>
        <v>200</v>
      </c>
      <c r="L40" s="197">
        <f t="shared" si="15"/>
        <v>400</v>
      </c>
      <c r="M40" s="95">
        <f t="shared" si="16"/>
        <v>20</v>
      </c>
      <c r="N40" s="96">
        <f t="shared" si="17"/>
        <v>30.76923076923077</v>
      </c>
      <c r="O40" s="198">
        <f t="shared" si="18"/>
        <v>10</v>
      </c>
      <c r="P40" s="197">
        <f t="shared" si="10"/>
        <v>7.6923076923076925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67</v>
      </c>
      <c r="B41" s="79">
        <v>2</v>
      </c>
      <c r="C41" s="5">
        <v>7</v>
      </c>
      <c r="D41" s="130">
        <f t="shared" si="11"/>
        <v>4.9483953060935955E-2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3" t="str">
        <f t="shared" si="14"/>
        <v xml:space="preserve"> </v>
      </c>
      <c r="L41" s="197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8" t="str">
        <f t="shared" si="18"/>
        <v xml:space="preserve"> </v>
      </c>
      <c r="P41" s="197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68</v>
      </c>
      <c r="B42" s="79">
        <v>2</v>
      </c>
      <c r="C42" s="5">
        <v>5</v>
      </c>
      <c r="D42" s="130">
        <f t="shared" si="11"/>
        <v>3.5345680757811394E-2</v>
      </c>
      <c r="E42" s="80">
        <v>2</v>
      </c>
      <c r="F42" s="5">
        <v>2</v>
      </c>
      <c r="G42" s="94">
        <f t="shared" si="12"/>
        <v>2.4758603614756129E-2</v>
      </c>
      <c r="H42" s="79">
        <v>5</v>
      </c>
      <c r="I42" s="5">
        <v>10</v>
      </c>
      <c r="J42" s="153">
        <f t="shared" si="13"/>
        <v>7.4321813452248239E-2</v>
      </c>
      <c r="K42" s="193">
        <f t="shared" si="14"/>
        <v>100</v>
      </c>
      <c r="L42" s="197">
        <f t="shared" si="15"/>
        <v>250</v>
      </c>
      <c r="M42" s="95">
        <f t="shared" si="16"/>
        <v>40</v>
      </c>
      <c r="N42" s="96">
        <f t="shared" si="17"/>
        <v>50</v>
      </c>
      <c r="O42" s="198">
        <f t="shared" si="18"/>
        <v>40</v>
      </c>
      <c r="P42" s="197">
        <f t="shared" si="10"/>
        <v>20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1</v>
      </c>
      <c r="C43" s="5">
        <v>5</v>
      </c>
      <c r="D43" s="130">
        <f t="shared" si="11"/>
        <v>3.5345680757811394E-2</v>
      </c>
      <c r="E43" s="80">
        <v>0</v>
      </c>
      <c r="F43" s="5">
        <v>0</v>
      </c>
      <c r="G43" s="94">
        <f t="shared" si="12"/>
        <v>0</v>
      </c>
      <c r="H43" s="79">
        <v>3</v>
      </c>
      <c r="I43" s="5">
        <v>6</v>
      </c>
      <c r="J43" s="153">
        <f t="shared" si="13"/>
        <v>4.4593088071348944E-2</v>
      </c>
      <c r="K43" s="193" t="str">
        <f t="shared" si="14"/>
        <v xml:space="preserve"> </v>
      </c>
      <c r="L43" s="197" t="str">
        <f t="shared" si="15"/>
        <v xml:space="preserve"> </v>
      </c>
      <c r="M43" s="95">
        <f t="shared" si="16"/>
        <v>33.333333333333329</v>
      </c>
      <c r="N43" s="96">
        <f t="shared" si="17"/>
        <v>83.333333333333343</v>
      </c>
      <c r="O43" s="198" t="str">
        <f t="shared" si="18"/>
        <v xml:space="preserve"> </v>
      </c>
      <c r="P43" s="197" t="str">
        <f t="shared" si="10"/>
        <v xml:space="preserve"> 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70</v>
      </c>
      <c r="B44" s="79">
        <v>2</v>
      </c>
      <c r="C44" s="5">
        <v>4</v>
      </c>
      <c r="D44" s="130">
        <f t="shared" si="11"/>
        <v>2.8276544606249118E-2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3" t="str">
        <f t="shared" si="14"/>
        <v xml:space="preserve"> </v>
      </c>
      <c r="L44" s="197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8" t="str">
        <f t="shared" si="18"/>
        <v xml:space="preserve"> </v>
      </c>
      <c r="P44" s="197" t="str">
        <f t="shared" si="10"/>
        <v xml:space="preserve"> 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71</v>
      </c>
      <c r="B45" s="79">
        <v>2</v>
      </c>
      <c r="C45" s="5">
        <v>4</v>
      </c>
      <c r="D45" s="130">
        <f t="shared" si="11"/>
        <v>2.8276544606249118E-2</v>
      </c>
      <c r="E45" s="80">
        <v>3</v>
      </c>
      <c r="F45" s="5">
        <v>36</v>
      </c>
      <c r="G45" s="94">
        <f t="shared" si="12"/>
        <v>0.44565486506561031</v>
      </c>
      <c r="H45" s="79">
        <v>2</v>
      </c>
      <c r="I45" s="5">
        <v>7</v>
      </c>
      <c r="J45" s="153">
        <f t="shared" si="13"/>
        <v>5.2025269416573761E-2</v>
      </c>
      <c r="K45" s="193">
        <f t="shared" si="14"/>
        <v>66.666666666666657</v>
      </c>
      <c r="L45" s="197">
        <f t="shared" si="15"/>
        <v>11.111111111111111</v>
      </c>
      <c r="M45" s="95">
        <f t="shared" si="16"/>
        <v>100</v>
      </c>
      <c r="N45" s="96">
        <f t="shared" si="17"/>
        <v>57.142857142857139</v>
      </c>
      <c r="O45" s="198">
        <f t="shared" si="18"/>
        <v>150</v>
      </c>
      <c r="P45" s="197">
        <f t="shared" si="10"/>
        <v>514.28571428571433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72</v>
      </c>
      <c r="B46" s="79">
        <v>1</v>
      </c>
      <c r="C46" s="5">
        <v>4</v>
      </c>
      <c r="D46" s="130">
        <f t="shared" si="11"/>
        <v>2.8276544606249118E-2</v>
      </c>
      <c r="E46" s="80">
        <v>0</v>
      </c>
      <c r="F46" s="5">
        <v>0</v>
      </c>
      <c r="G46" s="94">
        <f t="shared" si="12"/>
        <v>0</v>
      </c>
      <c r="H46" s="79">
        <v>22</v>
      </c>
      <c r="I46" s="5">
        <v>120</v>
      </c>
      <c r="J46" s="153">
        <f t="shared" si="13"/>
        <v>0.89186176142697882</v>
      </c>
      <c r="K46" s="193" t="str">
        <f t="shared" si="14"/>
        <v xml:space="preserve"> </v>
      </c>
      <c r="L46" s="197" t="str">
        <f t="shared" si="15"/>
        <v xml:space="preserve"> </v>
      </c>
      <c r="M46" s="95">
        <f t="shared" si="16"/>
        <v>4.5454545454545459</v>
      </c>
      <c r="N46" s="96">
        <f t="shared" si="17"/>
        <v>3.3333333333333335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73</v>
      </c>
      <c r="B47" s="79">
        <v>2</v>
      </c>
      <c r="C47" s="5">
        <v>3</v>
      </c>
      <c r="D47" s="130">
        <f t="shared" si="11"/>
        <v>2.1207408454686837E-2</v>
      </c>
      <c r="E47" s="80">
        <v>0</v>
      </c>
      <c r="F47" s="5">
        <v>0</v>
      </c>
      <c r="G47" s="94">
        <f t="shared" si="12"/>
        <v>0</v>
      </c>
      <c r="H47" s="79">
        <v>2</v>
      </c>
      <c r="I47" s="5">
        <v>2</v>
      </c>
      <c r="J47" s="153">
        <f t="shared" si="13"/>
        <v>1.4864362690449648E-2</v>
      </c>
      <c r="K47" s="193" t="str">
        <f t="shared" si="14"/>
        <v xml:space="preserve"> </v>
      </c>
      <c r="L47" s="197" t="str">
        <f t="shared" si="15"/>
        <v xml:space="preserve"> </v>
      </c>
      <c r="M47" s="95">
        <f t="shared" si="16"/>
        <v>100</v>
      </c>
      <c r="N47" s="96">
        <f t="shared" si="17"/>
        <v>150</v>
      </c>
      <c r="O47" s="198" t="str">
        <f t="shared" si="18"/>
        <v xml:space="preserve"> </v>
      </c>
      <c r="P47" s="197" t="str">
        <f t="shared" si="10"/>
        <v xml:space="preserve"> 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74</v>
      </c>
      <c r="B48" s="79">
        <v>1</v>
      </c>
      <c r="C48" s="5">
        <v>3</v>
      </c>
      <c r="D48" s="130">
        <f t="shared" si="11"/>
        <v>2.1207408454686837E-2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3" t="str">
        <f t="shared" si="14"/>
        <v xml:space="preserve"> </v>
      </c>
      <c r="L48" s="197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75</v>
      </c>
      <c r="B49" s="79">
        <v>2</v>
      </c>
      <c r="C49" s="5">
        <v>2</v>
      </c>
      <c r="D49" s="130">
        <f t="shared" si="11"/>
        <v>1.4138272303124559E-2</v>
      </c>
      <c r="E49" s="80">
        <v>0</v>
      </c>
      <c r="F49" s="5">
        <v>0</v>
      </c>
      <c r="G49" s="94">
        <f t="shared" si="12"/>
        <v>0</v>
      </c>
      <c r="H49" s="79">
        <v>3</v>
      </c>
      <c r="I49" s="5">
        <v>6</v>
      </c>
      <c r="J49" s="153">
        <f t="shared" si="13"/>
        <v>4.4593088071348944E-2</v>
      </c>
      <c r="K49" s="193" t="str">
        <f t="shared" si="14"/>
        <v xml:space="preserve"> </v>
      </c>
      <c r="L49" s="197" t="str">
        <f t="shared" si="15"/>
        <v xml:space="preserve"> </v>
      </c>
      <c r="M49" s="95">
        <f t="shared" si="16"/>
        <v>66.666666666666657</v>
      </c>
      <c r="N49" s="96">
        <f t="shared" si="17"/>
        <v>33.333333333333329</v>
      </c>
      <c r="O49" s="198" t="str">
        <f t="shared" si="18"/>
        <v xml:space="preserve"> </v>
      </c>
      <c r="P49" s="197" t="str">
        <f t="shared" si="10"/>
        <v xml:space="preserve"> 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76</v>
      </c>
      <c r="B50" s="79">
        <v>1</v>
      </c>
      <c r="C50" s="5">
        <v>2</v>
      </c>
      <c r="D50" s="130">
        <f t="shared" si="11"/>
        <v>1.4138272303124559E-2</v>
      </c>
      <c r="E50" s="80">
        <v>0</v>
      </c>
      <c r="F50" s="5">
        <v>0</v>
      </c>
      <c r="G50" s="94">
        <f t="shared" si="12"/>
        <v>0</v>
      </c>
      <c r="H50" s="79">
        <v>8</v>
      </c>
      <c r="I50" s="5">
        <v>8</v>
      </c>
      <c r="J50" s="153">
        <f t="shared" si="13"/>
        <v>5.9457450761798591E-2</v>
      </c>
      <c r="K50" s="193" t="str">
        <f t="shared" si="14"/>
        <v xml:space="preserve"> </v>
      </c>
      <c r="L50" s="197" t="str">
        <f t="shared" si="15"/>
        <v xml:space="preserve"> </v>
      </c>
      <c r="M50" s="95">
        <f t="shared" si="16"/>
        <v>12.5</v>
      </c>
      <c r="N50" s="96">
        <f t="shared" si="17"/>
        <v>25</v>
      </c>
      <c r="O50" s="198" t="str">
        <f t="shared" si="18"/>
        <v xml:space="preserve"> </v>
      </c>
      <c r="P50" s="197" t="str">
        <f t="shared" si="10"/>
        <v xml:space="preserve"> 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77</v>
      </c>
      <c r="B51" s="79">
        <v>1</v>
      </c>
      <c r="C51" s="5">
        <v>1</v>
      </c>
      <c r="D51" s="130">
        <f t="shared" si="11"/>
        <v>7.0691361515622794E-3</v>
      </c>
      <c r="E51" s="80">
        <v>1</v>
      </c>
      <c r="F51" s="5">
        <v>2</v>
      </c>
      <c r="G51" s="94">
        <f t="shared" si="12"/>
        <v>2.4758603614756129E-2</v>
      </c>
      <c r="H51" s="79">
        <v>0</v>
      </c>
      <c r="I51" s="5">
        <v>0</v>
      </c>
      <c r="J51" s="153">
        <f t="shared" si="13"/>
        <v>0</v>
      </c>
      <c r="K51" s="193">
        <f t="shared" si="14"/>
        <v>100</v>
      </c>
      <c r="L51" s="197">
        <f t="shared" si="15"/>
        <v>50</v>
      </c>
      <c r="M51" s="95" t="str">
        <f t="shared" si="16"/>
        <v xml:space="preserve"> </v>
      </c>
      <c r="N51" s="96" t="str">
        <f t="shared" si="17"/>
        <v xml:space="preserve"> </v>
      </c>
      <c r="O51" s="198" t="str">
        <f t="shared" si="18"/>
        <v xml:space="preserve"> </v>
      </c>
      <c r="P51" s="197" t="str">
        <f t="shared" si="10"/>
        <v xml:space="preserve"> 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78</v>
      </c>
      <c r="B52" s="79">
        <v>1</v>
      </c>
      <c r="C52" s="5">
        <v>1</v>
      </c>
      <c r="D52" s="130">
        <f t="shared" si="11"/>
        <v>7.0691361515622794E-3</v>
      </c>
      <c r="E52" s="80">
        <v>1</v>
      </c>
      <c r="F52" s="5">
        <v>1</v>
      </c>
      <c r="G52" s="94">
        <f t="shared" si="12"/>
        <v>1.2379301807378064E-2</v>
      </c>
      <c r="H52" s="79">
        <v>0</v>
      </c>
      <c r="I52" s="5">
        <v>0</v>
      </c>
      <c r="J52" s="153">
        <f t="shared" si="13"/>
        <v>0</v>
      </c>
      <c r="K52" s="193">
        <f t="shared" si="14"/>
        <v>100</v>
      </c>
      <c r="L52" s="197">
        <f t="shared" si="15"/>
        <v>100</v>
      </c>
      <c r="M52" s="95" t="str">
        <f t="shared" si="16"/>
        <v xml:space="preserve"> </v>
      </c>
      <c r="N52" s="96" t="str">
        <f t="shared" si="17"/>
        <v xml:space="preserve"> </v>
      </c>
      <c r="O52" s="198" t="str">
        <f t="shared" si="18"/>
        <v xml:space="preserve"> </v>
      </c>
      <c r="P52" s="197" t="str">
        <f t="shared" si="10"/>
        <v xml:space="preserve"> 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79</v>
      </c>
      <c r="B53" s="79">
        <v>0</v>
      </c>
      <c r="C53" s="5">
        <v>0</v>
      </c>
      <c r="D53" s="130">
        <f t="shared" si="11"/>
        <v>0</v>
      </c>
      <c r="E53" s="80">
        <v>2</v>
      </c>
      <c r="F53" s="5">
        <v>53</v>
      </c>
      <c r="G53" s="94">
        <f t="shared" si="12"/>
        <v>0.65610299579103737</v>
      </c>
      <c r="H53" s="79">
        <v>0</v>
      </c>
      <c r="I53" s="5">
        <v>0</v>
      </c>
      <c r="J53" s="153">
        <f t="shared" si="13"/>
        <v>0</v>
      </c>
      <c r="K53" s="193" t="str">
        <f t="shared" si="14"/>
        <v xml:space="preserve"> </v>
      </c>
      <c r="L53" s="197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8" t="str">
        <f t="shared" si="18"/>
        <v xml:space="preserve"> </v>
      </c>
      <c r="P53" s="197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80</v>
      </c>
      <c r="B54" s="79">
        <v>0</v>
      </c>
      <c r="C54" s="5">
        <v>0</v>
      </c>
      <c r="D54" s="130">
        <f t="shared" si="11"/>
        <v>0</v>
      </c>
      <c r="E54" s="80">
        <v>6</v>
      </c>
      <c r="F54" s="5">
        <v>18</v>
      </c>
      <c r="G54" s="94">
        <f t="shared" si="12"/>
        <v>0.22282743253280515</v>
      </c>
      <c r="H54" s="79">
        <v>3</v>
      </c>
      <c r="I54" s="5">
        <v>132</v>
      </c>
      <c r="J54" s="153">
        <f t="shared" si="13"/>
        <v>0.98104793756967679</v>
      </c>
      <c r="K54" s="193" t="str">
        <f t="shared" si="14"/>
        <v xml:space="preserve"> </v>
      </c>
      <c r="L54" s="197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8">
        <f t="shared" si="18"/>
        <v>200</v>
      </c>
      <c r="P54" s="197">
        <f t="shared" si="10"/>
        <v>13.636363636363635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81</v>
      </c>
      <c r="B55" s="79">
        <v>0</v>
      </c>
      <c r="C55" s="5">
        <v>0</v>
      </c>
      <c r="D55" s="130">
        <f t="shared" si="11"/>
        <v>0</v>
      </c>
      <c r="E55" s="80">
        <v>1</v>
      </c>
      <c r="F55" s="5">
        <v>12</v>
      </c>
      <c r="G55" s="94">
        <f t="shared" si="12"/>
        <v>0.14855162168853675</v>
      </c>
      <c r="H55" s="79">
        <v>1</v>
      </c>
      <c r="I55" s="5">
        <v>3</v>
      </c>
      <c r="J55" s="153">
        <f t="shared" si="13"/>
        <v>2.2296544035674472E-2</v>
      </c>
      <c r="K55" s="193" t="str">
        <f t="shared" si="14"/>
        <v xml:space="preserve"> </v>
      </c>
      <c r="L55" s="197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8">
        <f t="shared" si="18"/>
        <v>100</v>
      </c>
      <c r="P55" s="197">
        <f t="shared" si="10"/>
        <v>400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82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3" t="str">
        <f t="shared" si="14"/>
        <v xml:space="preserve"> </v>
      </c>
      <c r="L56" s="197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83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3" t="str">
        <f t="shared" si="14"/>
        <v xml:space="preserve"> </v>
      </c>
      <c r="L57" s="197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84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2</v>
      </c>
      <c r="I58" s="5">
        <v>2</v>
      </c>
      <c r="J58" s="153">
        <f t="shared" si="13"/>
        <v>1.4864362690449648E-2</v>
      </c>
      <c r="K58" s="193" t="str">
        <f t="shared" si="14"/>
        <v xml:space="preserve"> </v>
      </c>
      <c r="L58" s="197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8" t="str">
        <f t="shared" si="18"/>
        <v xml:space="preserve"> </v>
      </c>
      <c r="P58" s="197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85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8</v>
      </c>
      <c r="I59" s="5">
        <v>18</v>
      </c>
      <c r="J59" s="153">
        <f t="shared" si="13"/>
        <v>0.13377926421404682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86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3" t="str">
        <f t="shared" si="14"/>
        <v xml:space="preserve"> </v>
      </c>
      <c r="L60" s="197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8" t="str">
        <f t="shared" si="18"/>
        <v xml:space="preserve"> </v>
      </c>
      <c r="P60" s="197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87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3" t="str">
        <f t="shared" si="14"/>
        <v xml:space="preserve"> </v>
      </c>
      <c r="L61" s="197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88</v>
      </c>
      <c r="B62" s="79">
        <v>0</v>
      </c>
      <c r="C62" s="5">
        <v>0</v>
      </c>
      <c r="D62" s="130">
        <f t="shared" si="11"/>
        <v>0</v>
      </c>
      <c r="E62" s="80">
        <v>5</v>
      </c>
      <c r="F62" s="5">
        <v>11</v>
      </c>
      <c r="G62" s="94">
        <f t="shared" si="12"/>
        <v>0.13617231988115869</v>
      </c>
      <c r="H62" s="79">
        <v>9</v>
      </c>
      <c r="I62" s="5">
        <v>27</v>
      </c>
      <c r="J62" s="153">
        <f t="shared" si="13"/>
        <v>0.20066889632107021</v>
      </c>
      <c r="K62" s="193" t="str">
        <f t="shared" si="14"/>
        <v xml:space="preserve"> </v>
      </c>
      <c r="L62" s="197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8">
        <f t="shared" si="18"/>
        <v>55.555555555555557</v>
      </c>
      <c r="P62" s="197">
        <f t="shared" si="10"/>
        <v>40.74074074074074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89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3" t="str">
        <f t="shared" si="14"/>
        <v xml:space="preserve"> </v>
      </c>
      <c r="L63" s="197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8" t="str">
        <f t="shared" si="18"/>
        <v xml:space="preserve"> </v>
      </c>
      <c r="P63" s="197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90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3" t="str">
        <f t="shared" si="14"/>
        <v xml:space="preserve"> </v>
      </c>
      <c r="L64" s="197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91</v>
      </c>
      <c r="B65" s="79">
        <v>0</v>
      </c>
      <c r="C65" s="5">
        <v>0</v>
      </c>
      <c r="D65" s="130">
        <f t="shared" si="11"/>
        <v>0</v>
      </c>
      <c r="E65" s="80">
        <v>12</v>
      </c>
      <c r="F65" s="5">
        <v>12</v>
      </c>
      <c r="G65" s="94">
        <f t="shared" si="12"/>
        <v>0.14855162168853675</v>
      </c>
      <c r="H65" s="79">
        <v>1</v>
      </c>
      <c r="I65" s="5">
        <v>2</v>
      </c>
      <c r="J65" s="153">
        <f t="shared" si="13"/>
        <v>1.4864362690449648E-2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>
        <f t="shared" si="18"/>
        <v>1200</v>
      </c>
      <c r="P65" s="197">
        <f t="shared" si="10"/>
        <v>600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92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3" t="str">
        <f t="shared" si="14"/>
        <v xml:space="preserve"> </v>
      </c>
      <c r="L66" s="197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93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94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95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96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98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99</v>
      </c>
      <c r="B73" s="79">
        <v>0</v>
      </c>
      <c r="C73" s="5">
        <v>0</v>
      </c>
      <c r="D73" s="130">
        <f t="shared" si="19"/>
        <v>0</v>
      </c>
      <c r="E73" s="80">
        <v>1</v>
      </c>
      <c r="F73" s="5">
        <v>2</v>
      </c>
      <c r="G73" s="94">
        <f t="shared" si="20"/>
        <v>2.4758603614756129E-2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100</v>
      </c>
      <c r="B74" s="79">
        <v>0</v>
      </c>
      <c r="C74" s="5">
        <v>0</v>
      </c>
      <c r="D74" s="130">
        <f t="shared" si="19"/>
        <v>0</v>
      </c>
      <c r="E74" s="80">
        <v>1</v>
      </c>
      <c r="F74" s="5">
        <v>1</v>
      </c>
      <c r="G74" s="94">
        <f t="shared" si="20"/>
        <v>1.2379301807378064E-2</v>
      </c>
      <c r="H74" s="79">
        <v>3</v>
      </c>
      <c r="I74" s="5">
        <v>7</v>
      </c>
      <c r="J74" s="153">
        <f t="shared" si="21"/>
        <v>5.2025269416573761E-2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>
        <f t="shared" si="26"/>
        <v>33.333333333333329</v>
      </c>
      <c r="P74" s="197">
        <f t="shared" si="27"/>
        <v>14.285714285714285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101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 t="str">
        <f t="shared" si="26"/>
        <v xml:space="preserve"> </v>
      </c>
      <c r="P75" s="197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102</v>
      </c>
      <c r="B76" s="79">
        <v>0</v>
      </c>
      <c r="C76" s="5">
        <v>0</v>
      </c>
      <c r="D76" s="130">
        <f t="shared" si="19"/>
        <v>0</v>
      </c>
      <c r="E76" s="80">
        <v>2</v>
      </c>
      <c r="F76" s="5">
        <v>4</v>
      </c>
      <c r="G76" s="94">
        <f t="shared" si="20"/>
        <v>4.9517207229512257E-2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103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104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106</v>
      </c>
      <c r="B80" s="143">
        <v>0</v>
      </c>
      <c r="C80" s="157">
        <v>0</v>
      </c>
      <c r="D80" s="145">
        <f t="shared" si="19"/>
        <v>0</v>
      </c>
      <c r="E80" s="148">
        <v>2</v>
      </c>
      <c r="F80" s="157">
        <v>2</v>
      </c>
      <c r="G80" s="149">
        <f t="shared" si="28"/>
        <v>2.4758603614756129E-2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24</v>
      </c>
      <c r="B81" s="144">
        <f>SUM(B6:B80)-B9</f>
        <v>3719</v>
      </c>
      <c r="C81" s="139">
        <f>SUM(C6:C80)-C9</f>
        <v>12710</v>
      </c>
      <c r="D81" s="169">
        <f t="shared" si="19"/>
        <v>89.848720486356569</v>
      </c>
      <c r="E81" s="150">
        <f>SUM(E6:E80)-E9</f>
        <v>2065</v>
      </c>
      <c r="F81" s="139">
        <f>SUM(F6:F80)-F9</f>
        <v>6958</v>
      </c>
      <c r="G81" s="170">
        <f>IF($F$83&lt;&gt;0,F81/$F$83*100,0)</f>
        <v>86.135181975736558</v>
      </c>
      <c r="H81" s="144">
        <f>SUM(H6:H80)-H9</f>
        <v>3335</v>
      </c>
      <c r="I81" s="139">
        <f>SUM(I6:I80)-I9</f>
        <v>11752</v>
      </c>
      <c r="J81" s="171">
        <f>IF($I$83&lt;&gt;0,I81/$I$83*100,0)</f>
        <v>87.34299516908213</v>
      </c>
      <c r="K81" s="155">
        <f t="shared" si="22"/>
        <v>180.09685230024212</v>
      </c>
      <c r="L81" s="140">
        <f t="shared" si="22"/>
        <v>182.66743317045129</v>
      </c>
      <c r="M81" s="154">
        <f t="shared" si="24"/>
        <v>111.51424287856071</v>
      </c>
      <c r="N81" s="156">
        <f t="shared" si="24"/>
        <v>108.15180394826413</v>
      </c>
      <c r="O81" s="155">
        <f t="shared" si="26"/>
        <v>61.91904047976012</v>
      </c>
      <c r="P81" s="140">
        <f t="shared" si="26"/>
        <v>59.206943498978895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25</v>
      </c>
      <c r="B82" s="172">
        <f>B9</f>
        <v>623</v>
      </c>
      <c r="C82" s="173">
        <f>C9</f>
        <v>1436</v>
      </c>
      <c r="D82" s="174">
        <f t="shared" si="19"/>
        <v>10.151279513643432</v>
      </c>
      <c r="E82" s="151">
        <f>E9</f>
        <v>454</v>
      </c>
      <c r="F82" s="113">
        <f>F9</f>
        <v>1120</v>
      </c>
      <c r="G82" s="175">
        <f>IF($F$83&lt;&gt;0,F82/$F$83*100,0)</f>
        <v>13.864818024263432</v>
      </c>
      <c r="H82" s="172">
        <f>H9</f>
        <v>730</v>
      </c>
      <c r="I82" s="173">
        <f>I9</f>
        <v>1703</v>
      </c>
      <c r="J82" s="176">
        <f>IF($I$83&lt;&gt;0,I82/$I$83*100,0)</f>
        <v>12.657004830917876</v>
      </c>
      <c r="K82" s="97">
        <f t="shared" si="22"/>
        <v>137.22466960352421</v>
      </c>
      <c r="L82" s="98">
        <f t="shared" si="22"/>
        <v>128.21428571428572</v>
      </c>
      <c r="M82" s="99">
        <f t="shared" si="24"/>
        <v>85.342465753424662</v>
      </c>
      <c r="N82" s="121">
        <f t="shared" si="24"/>
        <v>84.321785085143858</v>
      </c>
      <c r="O82" s="97">
        <f t="shared" si="26"/>
        <v>62.19178082191781</v>
      </c>
      <c r="P82" s="98">
        <f t="shared" si="26"/>
        <v>65.766294773928351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17</v>
      </c>
      <c r="B83" s="159">
        <f>B81+B82</f>
        <v>4342</v>
      </c>
      <c r="C83" s="160">
        <f>C81+C82</f>
        <v>14146</v>
      </c>
      <c r="D83" s="161">
        <f>D81+D82</f>
        <v>100</v>
      </c>
      <c r="E83" s="162">
        <f>SUM(E81:E82)</f>
        <v>2519</v>
      </c>
      <c r="F83" s="160">
        <f>SUM(F81:F82)</f>
        <v>8078</v>
      </c>
      <c r="G83" s="163">
        <f>G81+G82</f>
        <v>99.999999999999986</v>
      </c>
      <c r="H83" s="159">
        <f>SUM(H81:H82)</f>
        <v>4065</v>
      </c>
      <c r="I83" s="160">
        <f>SUM(I81:I82)</f>
        <v>13455</v>
      </c>
      <c r="J83" s="161">
        <f>J81+J82</f>
        <v>100</v>
      </c>
      <c r="K83" s="165">
        <f t="shared" si="22"/>
        <v>172.36998809051212</v>
      </c>
      <c r="L83" s="166">
        <f t="shared" si="22"/>
        <v>175.11760336717009</v>
      </c>
      <c r="M83" s="167">
        <f t="shared" si="24"/>
        <v>106.81426814268143</v>
      </c>
      <c r="N83" s="164">
        <f t="shared" si="24"/>
        <v>105.13563730955036</v>
      </c>
      <c r="O83" s="165">
        <f t="shared" si="26"/>
        <v>61.968019680196804</v>
      </c>
      <c r="P83" s="166">
        <f t="shared" si="26"/>
        <v>60.037160906726129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2025-05-06T08:44:18Z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