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98E27A47-E14D-46BF-8499-88C0EF650D42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3" l="1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<sst xmlns="http://schemas.openxmlformats.org/spreadsheetml/2006/main" count="174" uniqueCount="109">
  <si>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</si>
  <si>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</si>
  <si>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</si>
  <si>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</si>
  <si>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</si>
  <si>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</si>
  <si>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</si>
  <si>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</si>
  <si>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</si>
  <si>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</si>
  <si>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</si>
  <si>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</si>
  <si>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</si>
  <si>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</si>
  <si>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</si>
  <si>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</si>
  <si>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</si>
  <si>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</si>
  <si>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</si>
  <si>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</si>
  <si>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</si>
  <si>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</si>
  <si>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</si>
  <si>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</si>
  <si>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</si>
  <si>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</si>
  <si>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</si>
  <si>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</si>
  <si>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</si>
  <si>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</si>
  <si>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</si>
  <si>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</si>
  <si>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</si>
  <si>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</si>
  <si>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</si>
  <si>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</si>
  <si>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</si>
  <si>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</si>
  <si>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</si>
  <si>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</si>
  <si>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</si>
  <si>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</si>
  <si>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</si>
  <si>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</si>
  <si>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</si>
  <si>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</si>
  <si>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</si>
  <si>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</si>
  <si>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</si>
  <si>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</si>
  <si>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</si>
  <si>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</si>
  <si>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</si>
  <si>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</si>
  <si>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</si>
  <si>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</si>
  <si>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</si>
  <si>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</si>
  <si>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</si>
  <si>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</si>
  <si>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</si>
  <si>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</si>
  <si>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</si>
  <si>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</si>
  <si>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</si>
  <si>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</si>
  <si>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</si>
  <si>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</si>
  <si>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</si>
  <si>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</si>
  <si>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</si>
  <si>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</si>
  <si>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</si>
  <si>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</si>
  <si>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</si>
  <si>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</si>
  <si>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</si>
  <si>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</si>
  <si>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</si>
  <si>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</si>
  <si>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</si>
  <si>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</si>
  <si>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</si>
  <si>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</si>
  <si>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</si>
  <si>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</si>
  <si>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</si>
  <si>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</si>
  <si>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</si>
  <si>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</si>
  <si>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</si>
  <si>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</si>
  <si>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</si>
  <si>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</si>
  <si>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</si>
  <si>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</si>
  <si>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Ukupno strani</t>
  </si>
  <si>
    <t>Ukupno domaći</t>
  </si>
  <si>
    <t>2024.</t>
  </si>
  <si>
    <t>INDEKS 24/23</t>
  </si>
  <si>
    <t>2025.</t>
  </si>
  <si>
    <t>INDEKS 25/24</t>
  </si>
  <si>
    <t>INDEKS 25/23</t>
  </si>
  <si>
    <t>Ostale afričke zemlje</t>
  </si>
  <si>
    <t>BiH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</si>
  <si>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10.4.2025.                                                                                                                                                                                                                                                                                                                                                                         ožujak, 2025.</t>
  </si>
  <si>
    <t>IZVJEŠTAJ PO KAPACITETIMA III/2025</t>
  </si>
  <si>
    <t>TURISTIČKI PROMET PO ZEMLJAMA  III/2025</t>
  </si>
  <si>
    <t>Ostale azijske zemlje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</si>
</sst>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  <font>
      <sz val="10"/>
      <color theme="1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6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1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1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5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4" fillId="37" borderId="27" xfId="0" applyFont="1" applyFill="1" applyBorder="1" applyAlignment="1">
      <alignment horizontal="center" vertical="center" wrapText="1"/>
    </xf>
    <xf numFmtId="0" fontId="54" fillId="37" borderId="33" xfId="0" applyFont="1" applyFill="1" applyBorder="1" applyAlignment="1">
      <alignment horizontal="center" vertical="center" wrapText="1"/>
    </xf>
    <xf numFmtId="0" fontId="54" fillId="37" borderId="36" xfId="0" applyFont="1" applyFill="1" applyBorder="1" applyAlignment="1">
      <alignment horizontal="center" vertical="center" wrapText="1"/>
    </xf>
    <xf numFmtId="0" fontId="52" fillId="0" borderId="27" xfId="0" applyFont="1" applyBorder="1" applyAlignment="1">
      <alignment horizontal="center" vertical="center" wrapText="1"/>
    </xf>
    <xf numFmtId="0" fontId="53" fillId="0" borderId="33" xfId="0" applyFont="1" applyBorder="1" applyAlignment="1">
      <alignment horizontal="center" vertical="center" wrapText="1"/>
    </xf>
    <xf numFmtId="0" fontId="53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  <xf numFmtId="4" fontId="57" fillId="0" borderId="35" xfId="0" applyNumberFormat="1" applyFont="1" applyBorder="1"/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12.752273231315147</c:v>
                </c:pt>
                <c:pt idx="1">
                  <c:v>29.407850964737193</c:v>
                </c:pt>
                <c:pt idx="2">
                  <c:v>24.506542470614328</c:v>
                </c:pt>
                <c:pt idx="3">
                  <c:v>0</c:v>
                </c:pt>
                <c:pt idx="4">
                  <c:v>33.333333333333329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1105</c:v>
                </c:pt>
                <c:pt idx="2">
                  <c:v>1326</c:v>
                </c:pt>
                <c:pt idx="3">
                  <c:v>575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1268</c:v>
                </c:pt>
                <c:pt idx="2">
                  <c:v>1807</c:v>
                </c:pt>
                <c:pt idx="3">
                  <c:v>1800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805</c:v>
                </c:pt>
                <c:pt idx="2">
                  <c:v>1102</c:v>
                </c:pt>
                <c:pt idx="3">
                  <c:v>2011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hr-H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2025.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195</c:v>
                </c:pt>
                <c:pt idx="1">
                  <c:v>215</c:v>
                </c:pt>
                <c:pt idx="2">
                  <c:v>66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655</c:v>
                </c:pt>
                <c:pt idx="1">
                  <c:v>322</c:v>
                </c:pt>
                <c:pt idx="2">
                  <c:v>191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888</c:v>
                </c:pt>
                <c:pt idx="1">
                  <c:v>185</c:v>
                </c:pt>
                <c:pt idx="2">
                  <c:v>50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6945960126454757"/>
                  <c:y val="6.340944072224952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9.241158957228969E-2"/>
                  <c:y val="-0.1748345222081382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2049990743970029"/>
                  <c:y val="-0.17966506712885127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n-U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6428747490388557"/>
                      <c:h val="0.15223795172931165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95092916479E-2"/>
                  <c:y val="9.24881871222943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9334268460298581"/>
                  <c:y val="0.107754402190910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8494815325385708"/>
                  <c:y val="6.768711157287774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9893726088138092"/>
                  <c:y val="-4.976498221809307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0534425783515267"/>
                      <c:h val="0.22844544649093307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2668579920449758E-3"/>
                  <c:y val="-9.0565744884496993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3906934454011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Ukrajina</c:v>
                </c:pt>
                <c:pt idx="2">
                  <c:v>Njemačka</c:v>
                </c:pt>
                <c:pt idx="3">
                  <c:v>Slovenija</c:v>
                </c:pt>
                <c:pt idx="4">
                  <c:v>Srbija</c:v>
                </c:pt>
                <c:pt idx="5">
                  <c:v>Italija</c:v>
                </c:pt>
                <c:pt idx="6">
                  <c:v>BiH</c:v>
                </c:pt>
                <c:pt idx="7">
                  <c:v>Češka</c:v>
                </c:pt>
                <c:pt idx="8">
                  <c:v>Austrija</c:v>
                </c:pt>
                <c:pt idx="9">
                  <c:v>Poljska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31.137724550898206</c:v>
                </c:pt>
                <c:pt idx="1">
                  <c:v>18.795741849634066</c:v>
                </c:pt>
                <c:pt idx="2">
                  <c:v>10.379241516966067</c:v>
                </c:pt>
                <c:pt idx="3">
                  <c:v>9.2814371257485018</c:v>
                </c:pt>
                <c:pt idx="4">
                  <c:v>7.0192947438456414</c:v>
                </c:pt>
                <c:pt idx="5">
                  <c:v>6.1543579507651369</c:v>
                </c:pt>
                <c:pt idx="6">
                  <c:v>3.293413173652695</c:v>
                </c:pt>
                <c:pt idx="7">
                  <c:v>2.6613439787092479</c:v>
                </c:pt>
                <c:pt idx="8">
                  <c:v>2.19560878243513</c:v>
                </c:pt>
                <c:pt idx="9">
                  <c:v>1.4970059880239521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30" zoomScaleNormal="130" workbookViewId="0">
      <selection activeCell="A9" sqref="A9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105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75" zoomScaleNormal="75" zoomScalePageLayoutView="60" workbookViewId="0">
      <selection activeCell="D39" sqref="D39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3" t="s">
        <v>106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3"/>
      <c r="B2" s="253"/>
      <c r="C2" s="253"/>
      <c r="D2" s="253"/>
      <c r="E2" s="253"/>
      <c r="F2" s="253"/>
      <c r="G2" s="253"/>
      <c r="H2" s="253"/>
      <c r="I2" s="253"/>
      <c r="J2" s="253"/>
      <c r="K2" s="253"/>
      <c r="L2" s="253"/>
      <c r="M2" s="253"/>
      <c r="N2" s="253"/>
      <c r="O2" s="253"/>
      <c r="P2" s="253"/>
      <c r="Q2" s="253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4"/>
      <c r="B3" s="254"/>
      <c r="C3" s="254"/>
      <c r="D3" s="254"/>
      <c r="E3" s="254"/>
      <c r="F3" s="254"/>
      <c r="G3" s="254"/>
      <c r="H3" s="254"/>
      <c r="I3" s="254"/>
      <c r="J3" s="254"/>
      <c r="K3" s="254"/>
      <c r="L3" s="254"/>
      <c r="M3" s="254"/>
      <c r="N3" s="254"/>
      <c r="O3" s="254"/>
      <c r="P3" s="254"/>
      <c r="Q3" s="254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4" t="s">
        <v>1</v>
      </c>
      <c r="B4" s="265"/>
      <c r="C4" s="268" t="s">
        <v>2</v>
      </c>
      <c r="D4" s="269"/>
      <c r="E4" s="269"/>
      <c r="F4" s="270"/>
      <c r="G4" s="268" t="s">
        <v>3</v>
      </c>
      <c r="H4" s="269"/>
      <c r="I4" s="269"/>
      <c r="J4" s="270"/>
      <c r="K4" s="261" t="s">
        <v>77</v>
      </c>
      <c r="L4" s="262"/>
      <c r="M4" s="262"/>
      <c r="N4" s="262"/>
      <c r="O4" s="262"/>
      <c r="P4" s="262"/>
      <c r="Q4" s="263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6"/>
      <c r="B5" s="267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39" t="s">
        <v>8</v>
      </c>
      <c r="B6" s="227" t="s">
        <v>100</v>
      </c>
      <c r="C6" s="75">
        <v>25</v>
      </c>
      <c r="D6" s="27">
        <v>170</v>
      </c>
      <c r="E6" s="27">
        <f>SUM(C6:D6)</f>
        <v>195</v>
      </c>
      <c r="F6" s="28">
        <f>E6/E42*100</f>
        <v>32.994923857868017</v>
      </c>
      <c r="G6" s="75">
        <v>51</v>
      </c>
      <c r="H6" s="27">
        <v>524</v>
      </c>
      <c r="I6" s="27">
        <f>SUM(G6:H6)</f>
        <v>575</v>
      </c>
      <c r="J6" s="67">
        <f>I6/I42*100</f>
        <v>12.752273231315147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0"/>
      <c r="B7" s="228" t="s">
        <v>98</v>
      </c>
      <c r="C7" s="79">
        <v>322</v>
      </c>
      <c r="D7" s="5">
        <v>333</v>
      </c>
      <c r="E7" s="5">
        <f>SUM(C7:D7)</f>
        <v>655</v>
      </c>
      <c r="F7" s="6">
        <f>E7/E43*100</f>
        <v>51.737756714060033</v>
      </c>
      <c r="G7" s="79">
        <v>801</v>
      </c>
      <c r="H7" s="5">
        <v>999</v>
      </c>
      <c r="I7" s="5">
        <f>SUM(G7:H7)</f>
        <v>1800</v>
      </c>
      <c r="J7" s="68">
        <f>I7/I43*100</f>
        <v>30.374620317246038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0"/>
      <c r="B8" s="228" t="s">
        <v>95</v>
      </c>
      <c r="C8" s="79">
        <v>180</v>
      </c>
      <c r="D8" s="5">
        <v>708</v>
      </c>
      <c r="E8" s="5">
        <f>SUM(C8:D8)</f>
        <v>888</v>
      </c>
      <c r="F8" s="6">
        <f>E8/E44*100</f>
        <v>73.631840796019901</v>
      </c>
      <c r="G8" s="79">
        <v>254</v>
      </c>
      <c r="H8" s="5">
        <v>1757</v>
      </c>
      <c r="I8" s="5">
        <f>SUM(G8:H8)</f>
        <v>2011</v>
      </c>
      <c r="J8" s="68">
        <f>I8/I44*100</f>
        <v>39.0561274033793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0"/>
      <c r="B9" s="228" t="s">
        <v>101</v>
      </c>
      <c r="C9" s="8">
        <f>C6/C7*100</f>
        <v>7.7639751552795024</v>
      </c>
      <c r="D9" s="7">
        <f>D6/D7*100</f>
        <v>51.051051051051054</v>
      </c>
      <c r="E9" s="7">
        <f>E6/E7*100</f>
        <v>29.770992366412212</v>
      </c>
      <c r="F9" s="6"/>
      <c r="G9" s="8">
        <f>G6/G7*100</f>
        <v>6.3670411985018731</v>
      </c>
      <c r="H9" s="7">
        <f>H6/H7*100</f>
        <v>52.452452452452448</v>
      </c>
      <c r="I9" s="7">
        <f>I6/I7*100</f>
        <v>31.944444444444443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0"/>
      <c r="B10" s="228" t="s">
        <v>102</v>
      </c>
      <c r="C10" s="8">
        <f>C6/C8*100</f>
        <v>13.888888888888889</v>
      </c>
      <c r="D10" s="7">
        <f>D6/D8*100</f>
        <v>24.011299435028249</v>
      </c>
      <c r="E10" s="7">
        <f>E6/E8*100</f>
        <v>21.95945945945946</v>
      </c>
      <c r="F10" s="6"/>
      <c r="G10" s="8">
        <f>G6/G8*100</f>
        <v>20.078740157480315</v>
      </c>
      <c r="H10" s="7">
        <f>H6/H8*100</f>
        <v>29.823562891291978</v>
      </c>
      <c r="I10" s="7">
        <f>I6/I8*100</f>
        <v>28.592739930382894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1"/>
      <c r="B11" s="229" t="s">
        <v>7</v>
      </c>
      <c r="C11" s="14">
        <f>C6/E6*100</f>
        <v>12.820512820512819</v>
      </c>
      <c r="D11" s="15">
        <f>D6/E6*100</f>
        <v>87.179487179487182</v>
      </c>
      <c r="E11" s="15">
        <f>SUM(C11:D11)</f>
        <v>100</v>
      </c>
      <c r="F11" s="16"/>
      <c r="G11" s="14">
        <f>G6/I6*100</f>
        <v>8.8695652173913029</v>
      </c>
      <c r="H11" s="15">
        <f>H6/I6*100</f>
        <v>91.130434782608688</v>
      </c>
      <c r="I11" s="15">
        <f>SUM(G11:H11)</f>
        <v>99.999999999999986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2" t="s">
        <v>9</v>
      </c>
      <c r="B12" s="227" t="s">
        <v>100</v>
      </c>
      <c r="C12" s="78">
        <v>54</v>
      </c>
      <c r="D12" s="30">
        <v>161</v>
      </c>
      <c r="E12" s="30">
        <f>SUM(C12:D12)</f>
        <v>215</v>
      </c>
      <c r="F12" s="31">
        <f>E12/E42*100</f>
        <v>36.379018612521151</v>
      </c>
      <c r="G12" s="78">
        <v>567</v>
      </c>
      <c r="H12" s="30">
        <v>759</v>
      </c>
      <c r="I12" s="30">
        <f>SUM(G12:H12)</f>
        <v>1326</v>
      </c>
      <c r="J12" s="70">
        <f>I12/I42*100</f>
        <v>29.407850964737193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2"/>
      <c r="B13" s="228" t="s">
        <v>98</v>
      </c>
      <c r="C13" s="79">
        <v>47</v>
      </c>
      <c r="D13" s="5">
        <v>275</v>
      </c>
      <c r="E13" s="5">
        <f>SUM(C13:D13)</f>
        <v>322</v>
      </c>
      <c r="F13" s="6">
        <f>E13/E43*100</f>
        <v>25.434439178515007</v>
      </c>
      <c r="G13" s="79">
        <v>529</v>
      </c>
      <c r="H13" s="5">
        <v>1278</v>
      </c>
      <c r="I13" s="5">
        <f>SUM(G13:H13)</f>
        <v>1807</v>
      </c>
      <c r="J13" s="68">
        <f>I13/I43*100</f>
        <v>30.492743840701991</v>
      </c>
      <c r="K13" s="56"/>
      <c r="L13" s="81" t="str">
        <f>B6</f>
        <v>2025.</v>
      </c>
      <c r="M13" s="92">
        <f>E6</f>
        <v>195</v>
      </c>
      <c r="N13" s="92">
        <f>E12</f>
        <v>215</v>
      </c>
      <c r="O13" s="92">
        <f>E18</f>
        <v>66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2"/>
      <c r="B14" s="228" t="s">
        <v>95</v>
      </c>
      <c r="C14" s="79">
        <v>78</v>
      </c>
      <c r="D14" s="5">
        <v>107</v>
      </c>
      <c r="E14" s="5">
        <f>C14+D14</f>
        <v>185</v>
      </c>
      <c r="F14" s="6">
        <f>E14/E44*100</f>
        <v>15.339966832504146</v>
      </c>
      <c r="G14" s="79">
        <v>764</v>
      </c>
      <c r="H14" s="5">
        <v>338</v>
      </c>
      <c r="I14" s="5">
        <f>SUM(G14:H14)</f>
        <v>1102</v>
      </c>
      <c r="J14" s="68">
        <f>I14/I44*100</f>
        <v>21.402214022140221</v>
      </c>
      <c r="K14" s="56"/>
      <c r="L14" s="81" t="str">
        <f>B7</f>
        <v>2024.</v>
      </c>
      <c r="M14" s="92">
        <f>E7</f>
        <v>655</v>
      </c>
      <c r="N14" s="92">
        <f>E13</f>
        <v>322</v>
      </c>
      <c r="O14" s="93">
        <f>E19</f>
        <v>191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2"/>
      <c r="B15" s="228" t="s">
        <v>101</v>
      </c>
      <c r="C15" s="13">
        <f>C12/C13*100</f>
        <v>114.89361702127661</v>
      </c>
      <c r="D15" s="9">
        <f>D12/D13*11</f>
        <v>6.4399999999999995</v>
      </c>
      <c r="E15" s="9">
        <f>E12/E13*100</f>
        <v>66.770186335403722</v>
      </c>
      <c r="F15" s="6"/>
      <c r="G15" s="13">
        <f>G12/G13*100</f>
        <v>107.18336483931947</v>
      </c>
      <c r="H15" s="9">
        <f>H12/H13*100</f>
        <v>59.389671361502351</v>
      </c>
      <c r="I15" s="9">
        <f>I12/I13*100</f>
        <v>73.381294964028783</v>
      </c>
      <c r="J15" s="68"/>
      <c r="K15" s="56"/>
      <c r="L15" s="81" t="str">
        <f>B8</f>
        <v>2023.</v>
      </c>
      <c r="M15" s="92">
        <f>E8</f>
        <v>888</v>
      </c>
      <c r="N15" s="92">
        <f>E14</f>
        <v>185</v>
      </c>
      <c r="O15" s="93">
        <f>E20</f>
        <v>50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2"/>
      <c r="B16" s="228" t="s">
        <v>102</v>
      </c>
      <c r="C16" s="13">
        <f>C12/C14*100</f>
        <v>69.230769230769226</v>
      </c>
      <c r="D16" s="9">
        <f>D12/D14*100</f>
        <v>150.46728971962617</v>
      </c>
      <c r="E16" s="9">
        <f>E12/E14*100</f>
        <v>116.21621621621621</v>
      </c>
      <c r="F16" s="6"/>
      <c r="G16" s="13">
        <f>G12/G14*100</f>
        <v>74.214659685863865</v>
      </c>
      <c r="H16" s="9">
        <f>H12/H14*100</f>
        <v>224.55621301775147</v>
      </c>
      <c r="I16" s="9">
        <f>I12/I14*100</f>
        <v>120.32667876588022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2"/>
      <c r="B17" s="230" t="s">
        <v>7</v>
      </c>
      <c r="C17" s="10">
        <f>C12/E12*100</f>
        <v>25.116279069767444</v>
      </c>
      <c r="D17" s="11">
        <f>D12/E12*100</f>
        <v>74.883720930232556</v>
      </c>
      <c r="E17" s="11">
        <f>SUM(C17:D17)</f>
        <v>100</v>
      </c>
      <c r="F17" s="12"/>
      <c r="G17" s="10">
        <f>G12/I12*100</f>
        <v>42.76018099547511</v>
      </c>
      <c r="H17" s="11">
        <f>H12/I12*100</f>
        <v>57.239819004524882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3" t="s">
        <v>10</v>
      </c>
      <c r="B18" s="227" t="s">
        <v>100</v>
      </c>
      <c r="C18" s="75">
        <v>28</v>
      </c>
      <c r="D18" s="27">
        <v>38</v>
      </c>
      <c r="E18" s="27">
        <f>C18+D18</f>
        <v>66</v>
      </c>
      <c r="F18" s="28">
        <f>E18/E42*100</f>
        <v>11.167512690355331</v>
      </c>
      <c r="G18" s="75">
        <v>318</v>
      </c>
      <c r="H18" s="27">
        <v>787</v>
      </c>
      <c r="I18" s="27">
        <f>G18+H18</f>
        <v>1105</v>
      </c>
      <c r="J18" s="67">
        <f>I18/I42*100</f>
        <v>24.506542470614328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4"/>
      <c r="B19" s="228" t="s">
        <v>98</v>
      </c>
      <c r="C19" s="79">
        <v>38</v>
      </c>
      <c r="D19" s="5">
        <v>153</v>
      </c>
      <c r="E19" s="5">
        <f>SUM(C19:D19)</f>
        <v>191</v>
      </c>
      <c r="F19" s="6">
        <f>E19/E43*100</f>
        <v>15.086887835703003</v>
      </c>
      <c r="G19" s="79">
        <v>138</v>
      </c>
      <c r="H19" s="5">
        <v>1130</v>
      </c>
      <c r="I19" s="5">
        <f>SUM(G19:H19)</f>
        <v>1268</v>
      </c>
      <c r="J19" s="68">
        <f>I19/I43*100</f>
        <v>21.397232534593318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4"/>
      <c r="B20" s="228" t="s">
        <v>95</v>
      </c>
      <c r="C20" s="79">
        <v>2</v>
      </c>
      <c r="D20" s="5">
        <v>48</v>
      </c>
      <c r="E20" s="5">
        <f>C20+D20</f>
        <v>50</v>
      </c>
      <c r="F20" s="6">
        <f>E20/E44*100</f>
        <v>4.1459369817578775</v>
      </c>
      <c r="G20" s="79">
        <v>86</v>
      </c>
      <c r="H20" s="5">
        <v>719</v>
      </c>
      <c r="I20" s="5">
        <f>G20+H20</f>
        <v>805</v>
      </c>
      <c r="J20" s="68">
        <f>I20/I44*100</f>
        <v>15.634103709458147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4"/>
      <c r="B21" s="228" t="s">
        <v>101</v>
      </c>
      <c r="C21" s="13">
        <f>C18/C19*100</f>
        <v>73.68421052631578</v>
      </c>
      <c r="D21" s="9">
        <f>D18/D19*100</f>
        <v>24.836601307189543</v>
      </c>
      <c r="E21" s="9">
        <f>E18/E19*100</f>
        <v>34.554973821989527</v>
      </c>
      <c r="F21" s="6"/>
      <c r="G21" s="13">
        <f>G18/G19*100</f>
        <v>230.43478260869566</v>
      </c>
      <c r="H21" s="9">
        <f>H18/H19*100</f>
        <v>69.646017699115049</v>
      </c>
      <c r="I21" s="9">
        <f>I18/I19*100</f>
        <v>87.145110410094645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4"/>
      <c r="B22" s="228" t="s">
        <v>102</v>
      </c>
      <c r="C22" s="282">
        <f>C18/C20*100</f>
        <v>1400</v>
      </c>
      <c r="D22" s="226">
        <f>D18/D20*100</f>
        <v>79.166666666666657</v>
      </c>
      <c r="E22" s="9">
        <f>E18/E20*100</f>
        <v>132</v>
      </c>
      <c r="F22" s="6"/>
      <c r="G22" s="13">
        <f>G18/G20*100</f>
        <v>369.76744186046511</v>
      </c>
      <c r="H22" s="9">
        <f>H18/H20*100</f>
        <v>109.45757997218359</v>
      </c>
      <c r="I22" s="9">
        <f>I18/I20*100</f>
        <v>137.26708074534162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5"/>
      <c r="B23" s="229" t="s">
        <v>7</v>
      </c>
      <c r="C23" s="14">
        <f>C18/E18*100</f>
        <v>42.424242424242422</v>
      </c>
      <c r="D23" s="15">
        <f>D18/E18*100</f>
        <v>57.575757575757578</v>
      </c>
      <c r="E23" s="15">
        <f>SUM(C23:D23)</f>
        <v>100</v>
      </c>
      <c r="F23" s="16"/>
      <c r="G23" s="14">
        <f>G18/I18*100</f>
        <v>28.778280542986423</v>
      </c>
      <c r="H23" s="15">
        <f>H18/I18*100</f>
        <v>71.221719457013577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6" t="s">
        <v>11</v>
      </c>
      <c r="B24" s="227" t="s">
        <v>100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2025.</v>
      </c>
      <c r="N24" s="81" t="str">
        <f>B7</f>
        <v>2024.</v>
      </c>
      <c r="O24" s="81" t="str">
        <f>B8</f>
        <v>2023.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6"/>
      <c r="B25" s="228" t="s">
        <v>98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11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6"/>
      <c r="B26" s="228" t="s">
        <v>95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1105</v>
      </c>
      <c r="N26" s="93">
        <f>I19</f>
        <v>1268</v>
      </c>
      <c r="O26" s="93">
        <f>I20</f>
        <v>805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6"/>
      <c r="B27" s="228" t="s">
        <v>101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9</v>
      </c>
      <c r="M27" s="93">
        <f>I12</f>
        <v>1326</v>
      </c>
      <c r="N27" s="93">
        <f>I13</f>
        <v>1807</v>
      </c>
      <c r="O27" s="93">
        <f>I14</f>
        <v>1102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6"/>
      <c r="B28" s="228" t="s">
        <v>102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575</v>
      </c>
      <c r="N28" s="93">
        <f>I7</f>
        <v>1800</v>
      </c>
      <c r="O28" s="93">
        <f>I8</f>
        <v>2011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6"/>
      <c r="B29" s="229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5" t="s">
        <v>12</v>
      </c>
      <c r="B30" s="231" t="s">
        <v>100</v>
      </c>
      <c r="C30" s="75">
        <f t="shared" ref="C30:J32" si="0">C6+C12+C18+C24</f>
        <v>107</v>
      </c>
      <c r="D30" s="27">
        <f t="shared" si="0"/>
        <v>369</v>
      </c>
      <c r="E30" s="27">
        <f t="shared" si="0"/>
        <v>476</v>
      </c>
      <c r="F30" s="28">
        <f t="shared" si="0"/>
        <v>80.541455160744505</v>
      </c>
      <c r="G30" s="75">
        <f t="shared" si="0"/>
        <v>936</v>
      </c>
      <c r="H30" s="27">
        <f t="shared" si="0"/>
        <v>2070</v>
      </c>
      <c r="I30" s="27">
        <f>I6+I12+I18+I24</f>
        <v>3006</v>
      </c>
      <c r="J30" s="67">
        <f t="shared" si="0"/>
        <v>66.666666666666657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6"/>
      <c r="B31" s="232" t="s">
        <v>98</v>
      </c>
      <c r="C31" s="77">
        <f t="shared" si="0"/>
        <v>407</v>
      </c>
      <c r="D31" s="42">
        <f t="shared" si="0"/>
        <v>761</v>
      </c>
      <c r="E31" s="42">
        <f t="shared" si="0"/>
        <v>1168</v>
      </c>
      <c r="F31" s="43">
        <f t="shared" si="0"/>
        <v>92.259083728278057</v>
      </c>
      <c r="G31" s="77">
        <f t="shared" si="0"/>
        <v>1468</v>
      </c>
      <c r="H31" s="42">
        <f t="shared" si="0"/>
        <v>3407</v>
      </c>
      <c r="I31" s="42">
        <f t="shared" si="0"/>
        <v>4875</v>
      </c>
      <c r="J31" s="72">
        <f t="shared" si="0"/>
        <v>82.264596692541346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6"/>
      <c r="B32" s="232" t="s">
        <v>95</v>
      </c>
      <c r="C32" s="77">
        <f t="shared" si="0"/>
        <v>260</v>
      </c>
      <c r="D32" s="42">
        <f t="shared" si="0"/>
        <v>863</v>
      </c>
      <c r="E32" s="42">
        <f t="shared" si="0"/>
        <v>1123</v>
      </c>
      <c r="F32" s="43">
        <f t="shared" si="0"/>
        <v>93.117744610281932</v>
      </c>
      <c r="G32" s="77">
        <f t="shared" si="0"/>
        <v>1104</v>
      </c>
      <c r="H32" s="42">
        <f t="shared" si="0"/>
        <v>2814</v>
      </c>
      <c r="I32" s="42">
        <f t="shared" si="0"/>
        <v>3918</v>
      </c>
      <c r="J32" s="72">
        <f t="shared" si="0"/>
        <v>76.092445134977666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6"/>
      <c r="B33" s="232" t="s">
        <v>101</v>
      </c>
      <c r="C33" s="45">
        <f>C30/C31*100</f>
        <v>26.289926289926292</v>
      </c>
      <c r="D33" s="44">
        <f>D30/D31*100</f>
        <v>48.488830486202367</v>
      </c>
      <c r="E33" s="44">
        <f>E30/E31*100</f>
        <v>40.753424657534246</v>
      </c>
      <c r="F33" s="43"/>
      <c r="G33" s="45">
        <f>G30/G31*100</f>
        <v>63.760217983651224</v>
      </c>
      <c r="H33" s="44">
        <f>H30/H31*100</f>
        <v>60.75726445553272</v>
      </c>
      <c r="I33" s="44">
        <f>I30/I31*100</f>
        <v>61.661538461538456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6"/>
      <c r="B34" s="232" t="s">
        <v>102</v>
      </c>
      <c r="C34" s="45">
        <f>C30/C32*100</f>
        <v>41.153846153846153</v>
      </c>
      <c r="D34" s="44">
        <f>D30/D32*100</f>
        <v>42.757821552723058</v>
      </c>
      <c r="E34" s="44">
        <f>E30/E32*100</f>
        <v>42.386464826357972</v>
      </c>
      <c r="F34" s="43"/>
      <c r="G34" s="45">
        <f>G30/G32*100</f>
        <v>84.782608695652172</v>
      </c>
      <c r="H34" s="44">
        <f>H30/H32*100</f>
        <v>73.56076759061834</v>
      </c>
      <c r="I34" s="44">
        <f>I30/I32*100</f>
        <v>76.722817764165384</v>
      </c>
      <c r="J34" s="43"/>
      <c r="K34" s="247" t="s">
        <v>78</v>
      </c>
      <c r="L34" s="248"/>
      <c r="M34" s="248"/>
      <c r="N34" s="248"/>
      <c r="O34" s="248"/>
      <c r="P34" s="248"/>
      <c r="Q34" s="249"/>
    </row>
    <row r="35" spans="1:17" ht="15" customHeight="1" thickBot="1" x14ac:dyDescent="0.3">
      <c r="A35" s="257"/>
      <c r="B35" s="233" t="s">
        <v>7</v>
      </c>
      <c r="C35" s="50">
        <f>C30/E30*100</f>
        <v>22.478991596638657</v>
      </c>
      <c r="D35" s="48">
        <f>D30/E30*100</f>
        <v>77.52100840336135</v>
      </c>
      <c r="E35" s="48">
        <f>SUM(C35:D35)</f>
        <v>100</v>
      </c>
      <c r="F35" s="49"/>
      <c r="G35" s="50">
        <f>G30/I30*100</f>
        <v>31.137724550898206</v>
      </c>
      <c r="H35" s="48">
        <f>H30/I30*100</f>
        <v>68.862275449101801</v>
      </c>
      <c r="I35" s="48">
        <f>SUM(G35:H35)</f>
        <v>100</v>
      </c>
      <c r="J35" s="49"/>
      <c r="K35" s="250"/>
      <c r="L35" s="251"/>
      <c r="M35" s="251"/>
      <c r="N35" s="251"/>
      <c r="O35" s="251"/>
      <c r="P35" s="251"/>
      <c r="Q35" s="252"/>
    </row>
    <row r="36" spans="1:17" ht="15" customHeight="1" x14ac:dyDescent="0.25">
      <c r="A36" s="258" t="s">
        <v>13</v>
      </c>
      <c r="B36" s="227" t="s">
        <v>100</v>
      </c>
      <c r="C36" s="75">
        <v>16</v>
      </c>
      <c r="D36" s="27">
        <v>99</v>
      </c>
      <c r="E36" s="27">
        <f>SUM(C36:D36)</f>
        <v>115</v>
      </c>
      <c r="F36" s="28">
        <f>E36/E42*100</f>
        <v>19.458544839255499</v>
      </c>
      <c r="G36" s="75">
        <v>193</v>
      </c>
      <c r="H36" s="27">
        <v>1310</v>
      </c>
      <c r="I36" s="27">
        <f>G36+H36</f>
        <v>1503</v>
      </c>
      <c r="J36" s="28">
        <f>I36/I42*100</f>
        <v>33.333333333333329</v>
      </c>
      <c r="K36" s="56"/>
      <c r="Q36" s="57"/>
    </row>
    <row r="37" spans="1:17" ht="15" customHeight="1" x14ac:dyDescent="0.25">
      <c r="A37" s="259"/>
      <c r="B37" s="228" t="s">
        <v>98</v>
      </c>
      <c r="C37" s="76">
        <v>8</v>
      </c>
      <c r="D37" s="22">
        <v>90</v>
      </c>
      <c r="E37" s="158">
        <f>SUM(C37:D37)</f>
        <v>98</v>
      </c>
      <c r="F37" s="23">
        <f>E37/E43*100</f>
        <v>7.7409162717219591</v>
      </c>
      <c r="G37" s="76">
        <v>203</v>
      </c>
      <c r="H37" s="22">
        <v>848</v>
      </c>
      <c r="I37" s="22">
        <f>G37+H37</f>
        <v>1051</v>
      </c>
      <c r="J37" s="23">
        <f>I37/I43*100</f>
        <v>17.735403307458657</v>
      </c>
      <c r="K37" s="56"/>
      <c r="L37" s="81" t="s">
        <v>8</v>
      </c>
      <c r="M37" s="82">
        <f>J6</f>
        <v>12.752273231315147</v>
      </c>
      <c r="Q37" s="57"/>
    </row>
    <row r="38" spans="1:17" ht="15" customHeight="1" x14ac:dyDescent="0.25">
      <c r="A38" s="259"/>
      <c r="B38" s="228" t="s">
        <v>95</v>
      </c>
      <c r="C38" s="76">
        <v>10</v>
      </c>
      <c r="D38" s="22">
        <v>73</v>
      </c>
      <c r="E38" s="22">
        <f>SUM(C38:D38)</f>
        <v>83</v>
      </c>
      <c r="F38" s="23">
        <f>E38/E44*100</f>
        <v>6.8822553897180772</v>
      </c>
      <c r="G38" s="76">
        <v>98</v>
      </c>
      <c r="H38" s="22">
        <v>1133</v>
      </c>
      <c r="I38" s="22">
        <f>G38+H38</f>
        <v>1231</v>
      </c>
      <c r="J38" s="23">
        <f>I38/I44*100</f>
        <v>23.907554865022334</v>
      </c>
      <c r="K38" s="56"/>
      <c r="L38" s="81" t="s">
        <v>9</v>
      </c>
      <c r="M38" s="82">
        <f>J12</f>
        <v>29.407850964737193</v>
      </c>
      <c r="Q38" s="57"/>
    </row>
    <row r="39" spans="1:17" ht="15" customHeight="1" x14ac:dyDescent="0.25">
      <c r="A39" s="259"/>
      <c r="B39" s="228" t="s">
        <v>101</v>
      </c>
      <c r="C39" s="25">
        <f>C36/C37*100</f>
        <v>200</v>
      </c>
      <c r="D39" s="24">
        <f>D36/D37*100</f>
        <v>110.00000000000001</v>
      </c>
      <c r="E39" s="24">
        <f>E36/E37*100</f>
        <v>117.34693877551021</v>
      </c>
      <c r="F39" s="23"/>
      <c r="G39" s="25">
        <f>G36/G37*100</f>
        <v>95.073891625615758</v>
      </c>
      <c r="H39" s="24">
        <f>H36/H37*100</f>
        <v>154.48113207547169</v>
      </c>
      <c r="I39" s="24">
        <f>I36/I37*100</f>
        <v>143.00666032350142</v>
      </c>
      <c r="J39" s="23"/>
      <c r="K39" s="56"/>
      <c r="L39" s="81" t="s">
        <v>10</v>
      </c>
      <c r="M39" s="82">
        <f>J18</f>
        <v>24.506542470614328</v>
      </c>
      <c r="Q39" s="57"/>
    </row>
    <row r="40" spans="1:17" ht="15" customHeight="1" x14ac:dyDescent="0.25">
      <c r="A40" s="259"/>
      <c r="B40" s="228" t="s">
        <v>102</v>
      </c>
      <c r="C40" s="25">
        <f>C36/C38*100</f>
        <v>160</v>
      </c>
      <c r="D40" s="220">
        <f>D36/D38*100</f>
        <v>135.61643835616439</v>
      </c>
      <c r="E40" s="24">
        <f>E36/E38*100</f>
        <v>138.55421686746988</v>
      </c>
      <c r="F40" s="23"/>
      <c r="G40" s="25">
        <f>G36/G38*100</f>
        <v>196.9387755102041</v>
      </c>
      <c r="H40" s="24">
        <f>H36/H38*100</f>
        <v>115.62224183583407</v>
      </c>
      <c r="I40" s="24">
        <f>I36/I38*100</f>
        <v>122.09585702680748</v>
      </c>
      <c r="J40" s="23"/>
      <c r="K40" s="56"/>
      <c r="L40" s="81" t="s">
        <v>11</v>
      </c>
      <c r="M40" s="82">
        <f>J24</f>
        <v>0</v>
      </c>
      <c r="Q40" s="57"/>
    </row>
    <row r="41" spans="1:17" ht="15" customHeight="1" thickBot="1" x14ac:dyDescent="0.3">
      <c r="A41" s="260"/>
      <c r="B41" s="229" t="s">
        <v>7</v>
      </c>
      <c r="C41" s="47">
        <f>C36/E36*100</f>
        <v>13.913043478260869</v>
      </c>
      <c r="D41" s="46">
        <f>D36/E36*100</f>
        <v>86.08695652173914</v>
      </c>
      <c r="E41" s="46">
        <f>SUM(C41:D41)</f>
        <v>100.00000000000001</v>
      </c>
      <c r="F41" s="26"/>
      <c r="G41" s="47">
        <f>G36/I36*100</f>
        <v>12.840984697272123</v>
      </c>
      <c r="H41" s="46">
        <f>H36/I36*100</f>
        <v>87.15901530272788</v>
      </c>
      <c r="I41" s="46">
        <f>SUM(G41:H41)</f>
        <v>100</v>
      </c>
      <c r="J41" s="26"/>
      <c r="K41" s="56"/>
      <c r="L41" s="81" t="s">
        <v>79</v>
      </c>
      <c r="M41" s="82">
        <f>J36</f>
        <v>33.333333333333329</v>
      </c>
      <c r="Q41" s="57"/>
    </row>
    <row r="42" spans="1:17" ht="15" customHeight="1" x14ac:dyDescent="0.25">
      <c r="A42" s="237" t="s">
        <v>76</v>
      </c>
      <c r="B42" s="234" t="s">
        <v>100</v>
      </c>
      <c r="C42" s="73">
        <f t="shared" ref="C42:D44" si="1">C30+C36</f>
        <v>123</v>
      </c>
      <c r="D42" s="51">
        <f t="shared" si="1"/>
        <v>468</v>
      </c>
      <c r="E42" s="51">
        <f>SUM(C42:D42)</f>
        <v>591</v>
      </c>
      <c r="F42" s="52">
        <f>F6+F12+F18+F24+F36</f>
        <v>100</v>
      </c>
      <c r="G42" s="73">
        <f>G30+G36</f>
        <v>1129</v>
      </c>
      <c r="H42" s="51">
        <f t="shared" ref="G42:H44" si="2">H30+H36</f>
        <v>3380</v>
      </c>
      <c r="I42" s="51">
        <f>SUM(G42:H42)</f>
        <v>4509</v>
      </c>
      <c r="J42" s="52">
        <f>J6+J12+J18+J24+J36</f>
        <v>99.999999999999986</v>
      </c>
      <c r="K42" s="56"/>
      <c r="Q42" s="57"/>
    </row>
    <row r="43" spans="1:17" ht="15" customHeight="1" x14ac:dyDescent="0.25">
      <c r="A43" s="237"/>
      <c r="B43" s="235" t="s">
        <v>98</v>
      </c>
      <c r="C43" s="74">
        <f t="shared" si="1"/>
        <v>415</v>
      </c>
      <c r="D43" s="32">
        <f t="shared" si="1"/>
        <v>851</v>
      </c>
      <c r="E43" s="32">
        <f>SUM(C43:D43)</f>
        <v>1266</v>
      </c>
      <c r="F43" s="33">
        <f>F31+F37</f>
        <v>100.00000000000001</v>
      </c>
      <c r="G43" s="74">
        <f t="shared" si="2"/>
        <v>1671</v>
      </c>
      <c r="H43" s="32">
        <f t="shared" si="2"/>
        <v>4255</v>
      </c>
      <c r="I43" s="32">
        <f>SUM(G43:H43)</f>
        <v>5926</v>
      </c>
      <c r="J43" s="33">
        <f>J7+J13+J19+J25+J37</f>
        <v>100</v>
      </c>
      <c r="K43" s="56"/>
      <c r="Q43" s="57"/>
    </row>
    <row r="44" spans="1:17" ht="15" customHeight="1" x14ac:dyDescent="0.25">
      <c r="A44" s="237"/>
      <c r="B44" s="235" t="s">
        <v>95</v>
      </c>
      <c r="C44" s="74">
        <f t="shared" si="1"/>
        <v>270</v>
      </c>
      <c r="D44" s="32">
        <f t="shared" si="1"/>
        <v>936</v>
      </c>
      <c r="E44" s="32">
        <f>SUM(C44:D44)</f>
        <v>1206</v>
      </c>
      <c r="F44" s="33">
        <f>F32+F38</f>
        <v>100.00000000000001</v>
      </c>
      <c r="G44" s="74">
        <f t="shared" si="2"/>
        <v>1202</v>
      </c>
      <c r="H44" s="32">
        <f t="shared" si="2"/>
        <v>3947</v>
      </c>
      <c r="I44" s="192">
        <f>SUM(G44:H44)</f>
        <v>5149</v>
      </c>
      <c r="J44" s="33">
        <f>J32+J38</f>
        <v>100</v>
      </c>
      <c r="K44" s="56"/>
      <c r="Q44" s="57"/>
    </row>
    <row r="45" spans="1:17" ht="15" customHeight="1" x14ac:dyDescent="0.25">
      <c r="A45" s="237"/>
      <c r="B45" s="235" t="s">
        <v>101</v>
      </c>
      <c r="C45" s="35">
        <f>C42/C43*100</f>
        <v>29.638554216867469</v>
      </c>
      <c r="D45" s="34">
        <f>D42/D43*100</f>
        <v>54.994124559341948</v>
      </c>
      <c r="E45" s="34">
        <f>E42/E43*100</f>
        <v>46.682464454976305</v>
      </c>
      <c r="F45" s="33"/>
      <c r="G45" s="35">
        <f>G42/G43*100</f>
        <v>67.564332734889291</v>
      </c>
      <c r="H45" s="34">
        <f>H42/H43*100</f>
        <v>79.435957696827259</v>
      </c>
      <c r="I45" s="34">
        <f>I42/I43*100</f>
        <v>76.088423894701322</v>
      </c>
      <c r="J45" s="33"/>
      <c r="K45" s="56"/>
      <c r="Q45" s="57"/>
    </row>
    <row r="46" spans="1:17" ht="15" customHeight="1" x14ac:dyDescent="0.25">
      <c r="A46" s="237"/>
      <c r="B46" s="235" t="s">
        <v>102</v>
      </c>
      <c r="C46" s="35">
        <f>C42/C44*100</f>
        <v>45.555555555555557</v>
      </c>
      <c r="D46" s="34">
        <f>D42/D44*100</f>
        <v>50</v>
      </c>
      <c r="E46" s="34">
        <f>E42/E44*100</f>
        <v>49.004975124378106</v>
      </c>
      <c r="F46" s="33"/>
      <c r="G46" s="35">
        <f>G42/G44*100</f>
        <v>93.92678868552413</v>
      </c>
      <c r="H46" s="34">
        <f>H42/H44*100</f>
        <v>85.634659234861914</v>
      </c>
      <c r="I46" s="34">
        <f>I42/I44*100</f>
        <v>87.570402019809663</v>
      </c>
      <c r="J46" s="33"/>
      <c r="K46" s="56"/>
      <c r="Q46" s="57"/>
    </row>
    <row r="47" spans="1:17" ht="15" customHeight="1" thickBot="1" x14ac:dyDescent="0.3">
      <c r="A47" s="238"/>
      <c r="B47" s="236" t="s">
        <v>7</v>
      </c>
      <c r="C47" s="38">
        <f>C42/E42*100</f>
        <v>20.812182741116754</v>
      </c>
      <c r="D47" s="36">
        <f>D42/E42*100</f>
        <v>79.187817258883257</v>
      </c>
      <c r="E47" s="36">
        <f>SUM(C47:D47)</f>
        <v>100.00000000000001</v>
      </c>
      <c r="F47" s="37"/>
      <c r="G47" s="38">
        <f>G42/I42*100</f>
        <v>25.038811266356177</v>
      </c>
      <c r="H47" s="36">
        <f>H42/I42*100</f>
        <v>74.961188733643823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topLeftCell="A63" zoomScale="80" zoomScaleNormal="80" zoomScaleSheetLayoutView="80" zoomScalePageLayoutView="60" workbookViewId="0">
      <selection activeCell="F18" sqref="F18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1" t="s">
        <v>107</v>
      </c>
      <c r="B1" s="271"/>
      <c r="C1" s="271"/>
      <c r="D1" s="271"/>
      <c r="E1" s="271"/>
      <c r="F1" s="271"/>
      <c r="G1" s="271"/>
      <c r="H1" s="271"/>
      <c r="I1" s="271"/>
      <c r="J1" s="271"/>
      <c r="K1" s="271"/>
      <c r="L1" s="271"/>
      <c r="M1" s="271"/>
      <c r="N1" s="271"/>
      <c r="O1" s="271"/>
      <c r="P1" s="271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1"/>
      <c r="B2" s="271"/>
      <c r="C2" s="271"/>
      <c r="D2" s="271"/>
      <c r="E2" s="271"/>
      <c r="F2" s="271"/>
      <c r="G2" s="271"/>
      <c r="H2" s="271"/>
      <c r="I2" s="271"/>
      <c r="J2" s="271"/>
      <c r="K2" s="271"/>
      <c r="L2" s="271"/>
      <c r="M2" s="271"/>
      <c r="N2" s="271"/>
      <c r="O2" s="271"/>
      <c r="P2" s="271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2"/>
      <c r="B3" s="272"/>
      <c r="C3" s="272"/>
      <c r="D3" s="272"/>
      <c r="E3" s="272"/>
      <c r="F3" s="272"/>
      <c r="G3" s="272"/>
      <c r="H3" s="272"/>
      <c r="I3" s="272"/>
      <c r="J3" s="272"/>
      <c r="K3" s="272"/>
      <c r="L3" s="272"/>
      <c r="M3" s="272"/>
      <c r="N3" s="272"/>
      <c r="O3" s="272"/>
      <c r="P3" s="272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0" t="s">
        <v>94</v>
      </c>
      <c r="B4" s="273" t="s">
        <v>100</v>
      </c>
      <c r="C4" s="273"/>
      <c r="D4" s="273"/>
      <c r="E4" s="274" t="s">
        <v>98</v>
      </c>
      <c r="F4" s="273"/>
      <c r="G4" s="275"/>
      <c r="H4" s="273" t="s">
        <v>95</v>
      </c>
      <c r="I4" s="273"/>
      <c r="J4" s="273"/>
      <c r="K4" s="276" t="s">
        <v>101</v>
      </c>
      <c r="L4" s="277"/>
      <c r="M4" s="273" t="s">
        <v>102</v>
      </c>
      <c r="N4" s="273"/>
      <c r="O4" s="278" t="s">
        <v>99</v>
      </c>
      <c r="P4" s="279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1"/>
      <c r="B5" s="17" t="s">
        <v>14</v>
      </c>
      <c r="C5" s="18" t="s">
        <v>15</v>
      </c>
      <c r="D5" s="126" t="s">
        <v>16</v>
      </c>
      <c r="E5" s="19" t="s">
        <v>14</v>
      </c>
      <c r="F5" s="18" t="s">
        <v>15</v>
      </c>
      <c r="G5" s="20" t="s">
        <v>16</v>
      </c>
      <c r="H5" s="17" t="s">
        <v>14</v>
      </c>
      <c r="I5" s="18" t="s">
        <v>15</v>
      </c>
      <c r="J5" s="126" t="s">
        <v>16</v>
      </c>
      <c r="K5" s="19" t="s">
        <v>14</v>
      </c>
      <c r="L5" s="21" t="s">
        <v>15</v>
      </c>
      <c r="M5" s="17" t="s">
        <v>14</v>
      </c>
      <c r="N5" s="120" t="s">
        <v>15</v>
      </c>
      <c r="O5" s="19" t="s">
        <v>14</v>
      </c>
      <c r="P5" s="21" t="s">
        <v>15</v>
      </c>
      <c r="Q5" t="str">
        <f t="shared" ref="Q5:Q14" si="0">A6</f>
        <v>Hrvatska</v>
      </c>
      <c r="R5" s="101">
        <f>D6</f>
        <v>31.137724550898206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80</v>
      </c>
      <c r="B6" s="122">
        <v>107</v>
      </c>
      <c r="C6" s="123">
        <v>936</v>
      </c>
      <c r="D6" s="127">
        <f t="shared" ref="D6:D37" si="1">IF($C$83&lt;&gt;0,C6/$C$83*100,0)</f>
        <v>31.137724550898206</v>
      </c>
      <c r="E6" s="124">
        <v>407</v>
      </c>
      <c r="F6" s="123">
        <v>1468</v>
      </c>
      <c r="G6" s="125">
        <f t="shared" ref="G6:G37" si="2">IF($F$83&lt;&gt;0,F6/$F$83*100,0)</f>
        <v>30.112820512820516</v>
      </c>
      <c r="H6" s="122">
        <v>260</v>
      </c>
      <c r="I6" s="123">
        <v>1104</v>
      </c>
      <c r="J6" s="127">
        <f t="shared" ref="J6:J37" si="3">IF($I$83&lt;&gt;0,I6/$I$83*100,0)</f>
        <v>28.177641653905056</v>
      </c>
      <c r="K6" s="132">
        <f t="shared" ref="K6:K37" si="4">IF(OR(B6&lt;&gt;0)*(E6&lt;&gt;0),B6/E6*100," ")</f>
        <v>26.289926289926292</v>
      </c>
      <c r="L6" s="133">
        <f t="shared" ref="L6:L37" si="5">IF(OR(C6&lt;&gt;0)*(F6&lt;&gt;0),C6/F6*100," ")</f>
        <v>63.760217983651224</v>
      </c>
      <c r="M6" s="189">
        <f t="shared" ref="M6:M37" si="6">IF(OR(B6&lt;&gt;0)*(H6&lt;&gt;0),B6/H6*100," ")</f>
        <v>41.153846153846153</v>
      </c>
      <c r="N6" s="190">
        <f t="shared" ref="N6:N37" si="7">IF(OR(C6&lt;&gt;0)*(I6&lt;&gt;0),C6/I6*100," ")</f>
        <v>84.782608695652172</v>
      </c>
      <c r="O6" s="131">
        <f>IF(OR(E6&lt;&gt;0)*(H6&lt;&gt;0),E6/H6*100," ")</f>
        <v>156.53846153846155</v>
      </c>
      <c r="P6" s="133">
        <f>IF(OR(F6&lt;&gt;0)*(I6&lt;&gt;0),F6/I6*100," ")</f>
        <v>132.97101449275362</v>
      </c>
      <c r="Q6" t="str">
        <f t="shared" si="0"/>
        <v>Ukrajina</v>
      </c>
      <c r="R6" s="101">
        <f t="shared" ref="R6:R14" si="8">D7</f>
        <v>18.795741849634066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86</v>
      </c>
      <c r="B7" s="108">
        <v>23</v>
      </c>
      <c r="C7" s="109">
        <v>565</v>
      </c>
      <c r="D7" s="128">
        <f t="shared" si="1"/>
        <v>18.795741849634066</v>
      </c>
      <c r="E7" s="112">
        <v>5</v>
      </c>
      <c r="F7" s="109">
        <v>34</v>
      </c>
      <c r="G7" s="39">
        <f t="shared" si="2"/>
        <v>0.6974358974358974</v>
      </c>
      <c r="H7" s="108">
        <v>9</v>
      </c>
      <c r="I7" s="109">
        <v>16</v>
      </c>
      <c r="J7" s="127">
        <f t="shared" si="3"/>
        <v>0.40837161817253703</v>
      </c>
      <c r="K7" s="132">
        <f t="shared" si="4"/>
        <v>459.99999999999994</v>
      </c>
      <c r="L7" s="133">
        <f t="shared" si="5"/>
        <v>1661.7647058823529</v>
      </c>
      <c r="M7" s="40">
        <f t="shared" si="6"/>
        <v>255.55555555555554</v>
      </c>
      <c r="N7" s="41">
        <f t="shared" si="7"/>
        <v>3531.25</v>
      </c>
      <c r="O7" s="131">
        <f t="shared" ref="O7:O38" si="9">IF(OR(E7&lt;&gt;0)*(H7&lt;&gt;0),E7/H7*100," ")</f>
        <v>55.555555555555557</v>
      </c>
      <c r="P7" s="133">
        <f t="shared" ref="P7:P70" si="10">IF(OR(F7&lt;&gt;0)*(I7&lt;&gt;0),F7/I7*100," ")</f>
        <v>212.5</v>
      </c>
      <c r="Q7" t="str">
        <f t="shared" si="0"/>
        <v>Njemačka</v>
      </c>
      <c r="R7" s="101">
        <f t="shared" si="8"/>
        <v>10.379241516966067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21</v>
      </c>
      <c r="B8" s="108">
        <v>93</v>
      </c>
      <c r="C8" s="109">
        <v>312</v>
      </c>
      <c r="D8" s="128">
        <f t="shared" si="1"/>
        <v>10.379241516966067</v>
      </c>
      <c r="E8" s="112">
        <v>122</v>
      </c>
      <c r="F8" s="109">
        <v>500</v>
      </c>
      <c r="G8" s="39">
        <f t="shared" si="2"/>
        <v>10.256410256410255</v>
      </c>
      <c r="H8" s="108">
        <v>106</v>
      </c>
      <c r="I8" s="109">
        <v>512</v>
      </c>
      <c r="J8" s="127">
        <f t="shared" si="3"/>
        <v>13.067891781521185</v>
      </c>
      <c r="K8" s="132">
        <f t="shared" si="4"/>
        <v>76.229508196721312</v>
      </c>
      <c r="L8" s="133">
        <f t="shared" si="5"/>
        <v>62.4</v>
      </c>
      <c r="M8" s="40">
        <f t="shared" si="6"/>
        <v>87.735849056603783</v>
      </c>
      <c r="N8" s="41">
        <f t="shared" si="7"/>
        <v>60.9375</v>
      </c>
      <c r="O8" s="131">
        <f t="shared" si="9"/>
        <v>115.09433962264151</v>
      </c>
      <c r="P8" s="133">
        <f t="shared" si="10"/>
        <v>97.65625</v>
      </c>
      <c r="Q8" t="str">
        <f t="shared" si="0"/>
        <v>Slovenija</v>
      </c>
      <c r="R8" s="101">
        <f t="shared" si="8"/>
        <v>9.2814371257485018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19</v>
      </c>
      <c r="B9" s="108">
        <v>77</v>
      </c>
      <c r="C9" s="109">
        <v>279</v>
      </c>
      <c r="D9" s="128">
        <f t="shared" si="1"/>
        <v>9.2814371257485018</v>
      </c>
      <c r="E9" s="112">
        <v>148</v>
      </c>
      <c r="F9" s="109">
        <v>354</v>
      </c>
      <c r="G9" s="39">
        <f t="shared" si="2"/>
        <v>7.2615384615384606</v>
      </c>
      <c r="H9" s="108">
        <v>268</v>
      </c>
      <c r="I9" s="109">
        <v>550</v>
      </c>
      <c r="J9" s="127">
        <f t="shared" si="3"/>
        <v>14.037774374680959</v>
      </c>
      <c r="K9" s="132">
        <f t="shared" si="4"/>
        <v>52.027027027027032</v>
      </c>
      <c r="L9" s="133">
        <f t="shared" si="5"/>
        <v>78.813559322033896</v>
      </c>
      <c r="M9" s="40">
        <f t="shared" si="6"/>
        <v>28.731343283582088</v>
      </c>
      <c r="N9" s="41">
        <f t="shared" si="7"/>
        <v>50.727272727272734</v>
      </c>
      <c r="O9" s="131">
        <f t="shared" si="9"/>
        <v>55.223880597014926</v>
      </c>
      <c r="P9" s="133">
        <f t="shared" si="10"/>
        <v>64.363636363636374</v>
      </c>
      <c r="Q9" t="str">
        <f t="shared" si="0"/>
        <v>Srbija</v>
      </c>
      <c r="R9" s="101">
        <f t="shared" si="8"/>
        <v>7.0192947438456414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51</v>
      </c>
      <c r="B10" s="108">
        <v>23</v>
      </c>
      <c r="C10" s="109">
        <v>211</v>
      </c>
      <c r="D10" s="128">
        <f t="shared" si="1"/>
        <v>7.0192947438456414</v>
      </c>
      <c r="E10" s="112">
        <v>5</v>
      </c>
      <c r="F10" s="109">
        <v>61</v>
      </c>
      <c r="G10" s="39">
        <f t="shared" si="2"/>
        <v>1.2512820512820513</v>
      </c>
      <c r="H10" s="108">
        <v>10</v>
      </c>
      <c r="I10" s="109">
        <v>24</v>
      </c>
      <c r="J10" s="127">
        <f t="shared" si="3"/>
        <v>0.61255742725880558</v>
      </c>
      <c r="K10" s="132">
        <f t="shared" si="4"/>
        <v>459.99999999999994</v>
      </c>
      <c r="L10" s="133">
        <f t="shared" si="5"/>
        <v>345.90163934426232</v>
      </c>
      <c r="M10" s="40">
        <f t="shared" si="6"/>
        <v>229.99999999999997</v>
      </c>
      <c r="N10" s="41">
        <f t="shared" si="7"/>
        <v>879.16666666666663</v>
      </c>
      <c r="O10" s="131">
        <f t="shared" si="9"/>
        <v>50</v>
      </c>
      <c r="P10" s="133">
        <f t="shared" si="10"/>
        <v>254.16666666666666</v>
      </c>
      <c r="Q10" t="str">
        <f t="shared" si="0"/>
        <v>Italija</v>
      </c>
      <c r="R10" s="101">
        <f t="shared" si="8"/>
        <v>6.1543579507651369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39</v>
      </c>
      <c r="B11" s="116">
        <v>47</v>
      </c>
      <c r="C11" s="117">
        <v>185</v>
      </c>
      <c r="D11" s="129">
        <f t="shared" si="1"/>
        <v>6.1543579507651369</v>
      </c>
      <c r="E11" s="118">
        <v>58</v>
      </c>
      <c r="F11" s="117">
        <v>141</v>
      </c>
      <c r="G11" s="119">
        <f t="shared" si="2"/>
        <v>2.8923076923076922</v>
      </c>
      <c r="H11" s="116">
        <v>21</v>
      </c>
      <c r="I11" s="110">
        <v>31</v>
      </c>
      <c r="J11" s="152">
        <f t="shared" si="3"/>
        <v>0.79122001020929045</v>
      </c>
      <c r="K11" s="195">
        <f t="shared" si="4"/>
        <v>81.034482758620683</v>
      </c>
      <c r="L11" s="196">
        <f t="shared" si="5"/>
        <v>131.20567375886526</v>
      </c>
      <c r="M11" s="197">
        <f t="shared" si="6"/>
        <v>223.80952380952382</v>
      </c>
      <c r="N11" s="214">
        <f t="shared" si="7"/>
        <v>596.77419354838707</v>
      </c>
      <c r="O11" s="215">
        <f t="shared" si="9"/>
        <v>276.1904761904762</v>
      </c>
      <c r="P11" s="196">
        <f t="shared" si="10"/>
        <v>454.83870967741939</v>
      </c>
      <c r="Q11" t="str">
        <f t="shared" si="0"/>
        <v>BiH</v>
      </c>
      <c r="R11" s="101">
        <f t="shared" si="8"/>
        <v>3.293413173652695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104</v>
      </c>
      <c r="B12" s="116">
        <v>17</v>
      </c>
      <c r="C12" s="117">
        <v>99</v>
      </c>
      <c r="D12" s="129">
        <f t="shared" si="1"/>
        <v>3.293413173652695</v>
      </c>
      <c r="E12" s="118">
        <v>16</v>
      </c>
      <c r="F12" s="117">
        <v>150</v>
      </c>
      <c r="G12" s="119">
        <f t="shared" si="2"/>
        <v>3.0769230769230771</v>
      </c>
      <c r="H12" s="116">
        <v>18</v>
      </c>
      <c r="I12" s="110">
        <v>214</v>
      </c>
      <c r="J12" s="152">
        <f t="shared" si="3"/>
        <v>5.4619703930576824</v>
      </c>
      <c r="K12" s="195">
        <f t="shared" si="4"/>
        <v>106.25</v>
      </c>
      <c r="L12" s="196">
        <f t="shared" si="5"/>
        <v>66</v>
      </c>
      <c r="M12" s="197">
        <f t="shared" si="6"/>
        <v>94.444444444444443</v>
      </c>
      <c r="N12" s="214">
        <f t="shared" si="7"/>
        <v>46.261682242990652</v>
      </c>
      <c r="O12" s="215">
        <f t="shared" si="9"/>
        <v>88.888888888888886</v>
      </c>
      <c r="P12" s="196">
        <f t="shared" si="10"/>
        <v>70.09345794392523</v>
      </c>
      <c r="Q12" t="str">
        <f t="shared" si="0"/>
        <v>Češka</v>
      </c>
      <c r="R12" s="101">
        <f t="shared" si="8"/>
        <v>2.6613439787092479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33</v>
      </c>
      <c r="B13" s="116">
        <v>17</v>
      </c>
      <c r="C13" s="117">
        <v>80</v>
      </c>
      <c r="D13" s="129">
        <f t="shared" si="1"/>
        <v>2.6613439787092479</v>
      </c>
      <c r="E13" s="118">
        <v>38</v>
      </c>
      <c r="F13" s="117">
        <v>128</v>
      </c>
      <c r="G13" s="119">
        <f t="shared" si="2"/>
        <v>2.6256410256410256</v>
      </c>
      <c r="H13" s="116">
        <v>7</v>
      </c>
      <c r="I13" s="110">
        <v>11</v>
      </c>
      <c r="J13" s="152">
        <f t="shared" si="3"/>
        <v>0.28075548749361917</v>
      </c>
      <c r="K13" s="195">
        <f t="shared" si="4"/>
        <v>44.736842105263158</v>
      </c>
      <c r="L13" s="196">
        <f t="shared" si="5"/>
        <v>62.5</v>
      </c>
      <c r="M13" s="197">
        <f t="shared" si="6"/>
        <v>242.85714285714283</v>
      </c>
      <c r="N13" s="214">
        <f t="shared" si="7"/>
        <v>727.27272727272725</v>
      </c>
      <c r="O13" s="215">
        <f t="shared" si="9"/>
        <v>542.85714285714289</v>
      </c>
      <c r="P13" s="196">
        <f t="shared" si="10"/>
        <v>1163.6363636363637</v>
      </c>
      <c r="Q13" t="str">
        <f t="shared" si="0"/>
        <v>Austrija</v>
      </c>
      <c r="R13" s="101">
        <f t="shared" si="8"/>
        <v>2.19560878243513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27</v>
      </c>
      <c r="B14" s="116">
        <v>30</v>
      </c>
      <c r="C14" s="117">
        <v>66</v>
      </c>
      <c r="D14" s="129">
        <f t="shared" si="1"/>
        <v>2.19560878243513</v>
      </c>
      <c r="E14" s="118">
        <v>150</v>
      </c>
      <c r="F14" s="117">
        <v>549</v>
      </c>
      <c r="G14" s="119">
        <f t="shared" si="2"/>
        <v>11.261538461538462</v>
      </c>
      <c r="H14" s="116">
        <v>322</v>
      </c>
      <c r="I14" s="110">
        <v>743</v>
      </c>
      <c r="J14" s="152">
        <f t="shared" si="3"/>
        <v>18.963757018887186</v>
      </c>
      <c r="K14" s="195">
        <f t="shared" si="4"/>
        <v>20</v>
      </c>
      <c r="L14" s="196">
        <f t="shared" si="5"/>
        <v>12.021857923497267</v>
      </c>
      <c r="M14" s="197">
        <f t="shared" si="6"/>
        <v>9.316770186335404</v>
      </c>
      <c r="N14" s="214">
        <f t="shared" si="7"/>
        <v>8.8829071332436076</v>
      </c>
      <c r="O14" s="215">
        <f t="shared" si="9"/>
        <v>46.58385093167702</v>
      </c>
      <c r="P14" s="196">
        <f t="shared" si="10"/>
        <v>73.889636608344546</v>
      </c>
      <c r="Q14" t="str">
        <f t="shared" si="0"/>
        <v>Poljska</v>
      </c>
      <c r="R14" s="101">
        <f t="shared" si="8"/>
        <v>1.4970059880239521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25</v>
      </c>
      <c r="B15" s="116">
        <v>5</v>
      </c>
      <c r="C15" s="117">
        <v>45</v>
      </c>
      <c r="D15" s="129">
        <f t="shared" si="1"/>
        <v>1.4970059880239521</v>
      </c>
      <c r="E15" s="118">
        <v>9</v>
      </c>
      <c r="F15" s="117">
        <v>53</v>
      </c>
      <c r="G15" s="119">
        <f t="shared" si="2"/>
        <v>1.0871794871794871</v>
      </c>
      <c r="H15" s="116">
        <v>1</v>
      </c>
      <c r="I15" s="110">
        <v>6</v>
      </c>
      <c r="J15" s="152">
        <f t="shared" si="3"/>
        <v>0.15313935681470139</v>
      </c>
      <c r="K15" s="195">
        <f t="shared" si="4"/>
        <v>55.555555555555557</v>
      </c>
      <c r="L15" s="196">
        <f t="shared" si="5"/>
        <v>84.905660377358487</v>
      </c>
      <c r="M15" s="197">
        <f t="shared" si="6"/>
        <v>500</v>
      </c>
      <c r="N15" s="214">
        <f t="shared" si="7"/>
        <v>750</v>
      </c>
      <c r="O15" s="215">
        <f t="shared" si="9"/>
        <v>900</v>
      </c>
      <c r="P15" s="196">
        <f t="shared" si="10"/>
        <v>883.33333333333337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52</v>
      </c>
      <c r="B16" s="79">
        <v>0</v>
      </c>
      <c r="C16" s="5">
        <v>41</v>
      </c>
      <c r="D16" s="130">
        <f t="shared" si="1"/>
        <v>1.3639387890884898</v>
      </c>
      <c r="E16" s="80">
        <v>0</v>
      </c>
      <c r="F16" s="5">
        <v>0</v>
      </c>
      <c r="G16" s="94">
        <f t="shared" si="2"/>
        <v>0</v>
      </c>
      <c r="H16" s="79">
        <v>3</v>
      </c>
      <c r="I16" s="5">
        <v>3</v>
      </c>
      <c r="J16" s="153">
        <f t="shared" si="3"/>
        <v>7.6569678407350697E-2</v>
      </c>
      <c r="K16" s="194" t="str">
        <f t="shared" si="4"/>
        <v xml:space="preserve"> </v>
      </c>
      <c r="L16" s="198" t="str">
        <f t="shared" si="5"/>
        <v xml:space="preserve"> </v>
      </c>
      <c r="M16" s="95" t="str">
        <f t="shared" si="6"/>
        <v xml:space="preserve"> </v>
      </c>
      <c r="N16" s="96">
        <f t="shared" si="7"/>
        <v>1366.6666666666665</v>
      </c>
      <c r="O16" s="199" t="str">
        <f t="shared" si="9"/>
        <v xml:space="preserve"> </v>
      </c>
      <c r="P16" s="198" t="str">
        <f t="shared" si="10"/>
        <v xml:space="preserve"> 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43</v>
      </c>
      <c r="B17" s="79">
        <v>6</v>
      </c>
      <c r="C17" s="5">
        <v>40</v>
      </c>
      <c r="D17" s="130">
        <f t="shared" si="1"/>
        <v>1.3306719893546239</v>
      </c>
      <c r="E17" s="80">
        <v>66</v>
      </c>
      <c r="F17" s="5">
        <v>180</v>
      </c>
      <c r="G17" s="94">
        <f t="shared" si="2"/>
        <v>3.6923076923076925</v>
      </c>
      <c r="H17" s="79">
        <v>27</v>
      </c>
      <c r="I17" s="5">
        <v>50</v>
      </c>
      <c r="J17" s="153">
        <f t="shared" si="3"/>
        <v>1.2761613067891782</v>
      </c>
      <c r="K17" s="194">
        <f t="shared" si="4"/>
        <v>9.0909090909090917</v>
      </c>
      <c r="L17" s="198">
        <f t="shared" si="5"/>
        <v>22.222222222222221</v>
      </c>
      <c r="M17" s="95">
        <f t="shared" si="6"/>
        <v>22.222222222222221</v>
      </c>
      <c r="N17" s="96">
        <f t="shared" si="7"/>
        <v>80</v>
      </c>
      <c r="O17" s="199">
        <f t="shared" si="9"/>
        <v>244.44444444444446</v>
      </c>
      <c r="P17" s="198">
        <f t="shared" si="10"/>
        <v>360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62</v>
      </c>
      <c r="B18" s="79">
        <v>1</v>
      </c>
      <c r="C18" s="5">
        <v>32</v>
      </c>
      <c r="D18" s="130">
        <f t="shared" si="1"/>
        <v>1.0645375914836992</v>
      </c>
      <c r="E18" s="80">
        <v>0</v>
      </c>
      <c r="F18" s="5">
        <v>0</v>
      </c>
      <c r="G18" s="94">
        <f t="shared" si="2"/>
        <v>0</v>
      </c>
      <c r="H18" s="79">
        <v>1</v>
      </c>
      <c r="I18" s="5">
        <v>41</v>
      </c>
      <c r="J18" s="153">
        <f t="shared" si="3"/>
        <v>1.0464522715671261</v>
      </c>
      <c r="K18" s="194" t="str">
        <f t="shared" si="4"/>
        <v xml:space="preserve"> </v>
      </c>
      <c r="L18" s="198" t="str">
        <f t="shared" si="5"/>
        <v xml:space="preserve"> </v>
      </c>
      <c r="M18" s="95">
        <f t="shared" si="6"/>
        <v>100</v>
      </c>
      <c r="N18" s="96">
        <f t="shared" si="7"/>
        <v>78.048780487804876</v>
      </c>
      <c r="O18" s="199" t="str">
        <f t="shared" si="9"/>
        <v xml:space="preserve"> </v>
      </c>
      <c r="P18" s="198" t="str">
        <f t="shared" si="10"/>
        <v xml:space="preserve"> 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50</v>
      </c>
      <c r="B19" s="141">
        <v>14</v>
      </c>
      <c r="C19" s="111">
        <v>32</v>
      </c>
      <c r="D19" s="130">
        <f t="shared" si="1"/>
        <v>1.0645375914836992</v>
      </c>
      <c r="E19" s="80">
        <v>91</v>
      </c>
      <c r="F19" s="5">
        <v>311</v>
      </c>
      <c r="G19" s="94">
        <f t="shared" si="2"/>
        <v>6.3794871794871799</v>
      </c>
      <c r="H19" s="79">
        <v>0</v>
      </c>
      <c r="I19" s="5">
        <v>0</v>
      </c>
      <c r="J19" s="153">
        <f t="shared" si="3"/>
        <v>0</v>
      </c>
      <c r="K19" s="194">
        <f t="shared" si="4"/>
        <v>15.384615384615385</v>
      </c>
      <c r="L19" s="198">
        <f t="shared" si="5"/>
        <v>10.289389067524116</v>
      </c>
      <c r="M19" s="95" t="str">
        <f t="shared" si="6"/>
        <v xml:space="preserve"> </v>
      </c>
      <c r="N19" s="96" t="str">
        <f t="shared" si="7"/>
        <v xml:space="preserve"> </v>
      </c>
      <c r="O19" s="199" t="str">
        <f t="shared" si="9"/>
        <v xml:space="preserve"> </v>
      </c>
      <c r="P19" s="198" t="str">
        <f t="shared" si="10"/>
        <v xml:space="preserve"> 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24</v>
      </c>
      <c r="B20" s="141">
        <v>4</v>
      </c>
      <c r="C20" s="111">
        <v>30</v>
      </c>
      <c r="D20" s="130">
        <f t="shared" si="1"/>
        <v>0.99800399201596801</v>
      </c>
      <c r="E20" s="80">
        <v>2</v>
      </c>
      <c r="F20" s="5">
        <v>2</v>
      </c>
      <c r="G20" s="94">
        <f t="shared" si="2"/>
        <v>4.1025641025641026E-2</v>
      </c>
      <c r="H20" s="79">
        <v>1</v>
      </c>
      <c r="I20" s="5">
        <v>5</v>
      </c>
      <c r="J20" s="153">
        <f t="shared" si="3"/>
        <v>0.12761613067891781</v>
      </c>
      <c r="K20" s="194">
        <f t="shared" si="4"/>
        <v>200</v>
      </c>
      <c r="L20" s="198">
        <f t="shared" si="5"/>
        <v>1500</v>
      </c>
      <c r="M20" s="95">
        <f t="shared" si="6"/>
        <v>400</v>
      </c>
      <c r="N20" s="96">
        <f t="shared" si="7"/>
        <v>600</v>
      </c>
      <c r="O20" s="199">
        <f t="shared" si="9"/>
        <v>200</v>
      </c>
      <c r="P20" s="198">
        <f t="shared" si="10"/>
        <v>40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64</v>
      </c>
      <c r="B21" s="79">
        <v>1</v>
      </c>
      <c r="C21" s="5">
        <v>21</v>
      </c>
      <c r="D21" s="130">
        <f t="shared" si="1"/>
        <v>0.69860279441117767</v>
      </c>
      <c r="E21" s="80">
        <v>0</v>
      </c>
      <c r="F21" s="5">
        <v>0</v>
      </c>
      <c r="G21" s="94">
        <f t="shared" si="2"/>
        <v>0</v>
      </c>
      <c r="H21" s="79">
        <v>0</v>
      </c>
      <c r="I21" s="5">
        <v>0</v>
      </c>
      <c r="J21" s="153">
        <f t="shared" si="3"/>
        <v>0</v>
      </c>
      <c r="K21" s="194" t="str">
        <f t="shared" si="4"/>
        <v xml:space="preserve"> </v>
      </c>
      <c r="L21" s="198" t="str">
        <f t="shared" si="5"/>
        <v xml:space="preserve"> </v>
      </c>
      <c r="M21" s="95" t="str">
        <f t="shared" si="6"/>
        <v xml:space="preserve"> </v>
      </c>
      <c r="N21" s="96" t="str">
        <f t="shared" si="7"/>
        <v xml:space="preserve"> </v>
      </c>
      <c r="O21" s="199" t="str">
        <f t="shared" si="9"/>
        <v xml:space="preserve"> </v>
      </c>
      <c r="P21" s="198" t="str">
        <f t="shared" si="10"/>
        <v xml:space="preserve"> 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42</v>
      </c>
      <c r="B22" s="141">
        <v>1</v>
      </c>
      <c r="C22" s="111">
        <v>10</v>
      </c>
      <c r="D22" s="130">
        <f t="shared" si="1"/>
        <v>0.33266799733865599</v>
      </c>
      <c r="E22" s="80">
        <v>2</v>
      </c>
      <c r="F22" s="5">
        <v>2</v>
      </c>
      <c r="G22" s="94">
        <f t="shared" si="2"/>
        <v>4.1025641025641026E-2</v>
      </c>
      <c r="H22" s="79">
        <v>0</v>
      </c>
      <c r="I22" s="5">
        <v>0</v>
      </c>
      <c r="J22" s="153">
        <f t="shared" si="3"/>
        <v>0</v>
      </c>
      <c r="K22" s="194">
        <f t="shared" si="4"/>
        <v>50</v>
      </c>
      <c r="L22" s="198">
        <f t="shared" si="5"/>
        <v>500</v>
      </c>
      <c r="M22" s="95" t="str">
        <f t="shared" si="6"/>
        <v xml:space="preserve"> </v>
      </c>
      <c r="N22" s="96" t="str">
        <f t="shared" si="7"/>
        <v xml:space="preserve"> </v>
      </c>
      <c r="O22" s="199" t="str">
        <f t="shared" si="9"/>
        <v xml:space="preserve"> </v>
      </c>
      <c r="P22" s="198" t="str">
        <f t="shared" si="10"/>
        <v xml:space="preserve"> 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23</v>
      </c>
      <c r="B23" s="141">
        <v>4</v>
      </c>
      <c r="C23" s="111">
        <v>8</v>
      </c>
      <c r="D23" s="130">
        <f t="shared" si="1"/>
        <v>0.2661343978709248</v>
      </c>
      <c r="E23" s="80">
        <v>0</v>
      </c>
      <c r="F23" s="5">
        <v>0</v>
      </c>
      <c r="G23" s="94">
        <f t="shared" si="2"/>
        <v>0</v>
      </c>
      <c r="H23" s="79">
        <v>1</v>
      </c>
      <c r="I23" s="5">
        <v>3</v>
      </c>
      <c r="J23" s="153">
        <f t="shared" si="3"/>
        <v>7.6569678407350697E-2</v>
      </c>
      <c r="K23" s="194" t="str">
        <f t="shared" si="4"/>
        <v xml:space="preserve"> </v>
      </c>
      <c r="L23" s="198" t="str">
        <f t="shared" si="5"/>
        <v xml:space="preserve"> </v>
      </c>
      <c r="M23" s="95">
        <f t="shared" si="6"/>
        <v>400</v>
      </c>
      <c r="N23" s="96">
        <f t="shared" si="7"/>
        <v>266.66666666666663</v>
      </c>
      <c r="O23" s="199" t="str">
        <f t="shared" si="9"/>
        <v xml:space="preserve"> </v>
      </c>
      <c r="P23" s="198" t="str">
        <f t="shared" si="10"/>
        <v xml:space="preserve"> 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18</v>
      </c>
      <c r="B24" s="141">
        <v>4</v>
      </c>
      <c r="C24" s="111">
        <v>6</v>
      </c>
      <c r="D24" s="130">
        <f t="shared" si="1"/>
        <v>0.19960079840319359</v>
      </c>
      <c r="E24" s="80">
        <v>5</v>
      </c>
      <c r="F24" s="5">
        <v>24</v>
      </c>
      <c r="G24" s="94">
        <f t="shared" si="2"/>
        <v>0.49230769230769234</v>
      </c>
      <c r="H24" s="79">
        <v>8</v>
      </c>
      <c r="I24" s="5">
        <v>17</v>
      </c>
      <c r="J24" s="153">
        <f t="shared" si="3"/>
        <v>0.43389484430832059</v>
      </c>
      <c r="K24" s="194">
        <f t="shared" si="4"/>
        <v>80</v>
      </c>
      <c r="L24" s="198">
        <f t="shared" si="5"/>
        <v>25</v>
      </c>
      <c r="M24" s="95">
        <f t="shared" si="6"/>
        <v>50</v>
      </c>
      <c r="N24" s="96">
        <f t="shared" si="7"/>
        <v>35.294117647058826</v>
      </c>
      <c r="O24" s="199">
        <f t="shared" si="9"/>
        <v>62.5</v>
      </c>
      <c r="P24" s="198">
        <f t="shared" si="10"/>
        <v>141.1764705882353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44</v>
      </c>
      <c r="B25" s="141">
        <v>1</v>
      </c>
      <c r="C25" s="111">
        <v>3</v>
      </c>
      <c r="D25" s="130">
        <f t="shared" si="1"/>
        <v>9.9800399201596793E-2</v>
      </c>
      <c r="E25" s="80">
        <v>4</v>
      </c>
      <c r="F25" s="5">
        <v>144</v>
      </c>
      <c r="G25" s="94">
        <f t="shared" si="2"/>
        <v>2.9538461538461536</v>
      </c>
      <c r="H25" s="79">
        <v>17</v>
      </c>
      <c r="I25" s="5">
        <v>114</v>
      </c>
      <c r="J25" s="153">
        <f t="shared" si="3"/>
        <v>2.9096477794793261</v>
      </c>
      <c r="K25" s="194">
        <f t="shared" si="4"/>
        <v>25</v>
      </c>
      <c r="L25" s="198">
        <f t="shared" si="5"/>
        <v>2.083333333333333</v>
      </c>
      <c r="M25" s="95">
        <f t="shared" si="6"/>
        <v>5.8823529411764701</v>
      </c>
      <c r="N25" s="96">
        <f t="shared" si="7"/>
        <v>2.6315789473684208</v>
      </c>
      <c r="O25" s="199">
        <f t="shared" si="9"/>
        <v>23.52941176470588</v>
      </c>
      <c r="P25" s="198">
        <f t="shared" si="10"/>
        <v>126.31578947368421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90</v>
      </c>
      <c r="B26" s="141">
        <v>0</v>
      </c>
      <c r="C26" s="111">
        <v>3</v>
      </c>
      <c r="D26" s="130">
        <f t="shared" si="1"/>
        <v>9.9800399201596793E-2</v>
      </c>
      <c r="E26" s="80">
        <v>0</v>
      </c>
      <c r="F26" s="5">
        <v>0</v>
      </c>
      <c r="G26" s="94">
        <f t="shared" si="2"/>
        <v>0</v>
      </c>
      <c r="H26" s="79">
        <v>4</v>
      </c>
      <c r="I26" s="5">
        <v>8</v>
      </c>
      <c r="J26" s="153">
        <f t="shared" si="3"/>
        <v>0.20418580908626852</v>
      </c>
      <c r="K26" s="194" t="str">
        <f t="shared" si="4"/>
        <v xml:space="preserve"> </v>
      </c>
      <c r="L26" s="198" t="str">
        <f t="shared" si="5"/>
        <v xml:space="preserve"> </v>
      </c>
      <c r="M26" s="95" t="str">
        <f t="shared" si="6"/>
        <v xml:space="preserve"> </v>
      </c>
      <c r="N26" s="96">
        <f t="shared" si="7"/>
        <v>37.5</v>
      </c>
      <c r="O26" s="199" t="str">
        <f t="shared" si="9"/>
        <v xml:space="preserve"> </v>
      </c>
      <c r="P26" s="198" t="str">
        <f t="shared" si="10"/>
        <v xml:space="preserve"> 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45</v>
      </c>
      <c r="B27" s="141">
        <v>1</v>
      </c>
      <c r="C27" s="111">
        <v>2</v>
      </c>
      <c r="D27" s="130">
        <f t="shared" si="1"/>
        <v>6.65335994677312E-2</v>
      </c>
      <c r="E27" s="80">
        <v>0</v>
      </c>
      <c r="F27" s="5">
        <v>0</v>
      </c>
      <c r="G27" s="94">
        <f t="shared" si="2"/>
        <v>0</v>
      </c>
      <c r="H27" s="79">
        <v>0</v>
      </c>
      <c r="I27" s="5">
        <v>0</v>
      </c>
      <c r="J27" s="153">
        <f t="shared" si="3"/>
        <v>0</v>
      </c>
      <c r="K27" s="194" t="str">
        <f t="shared" si="4"/>
        <v xml:space="preserve"> </v>
      </c>
      <c r="L27" s="198" t="str">
        <f t="shared" si="5"/>
        <v xml:space="preserve"> </v>
      </c>
      <c r="M27" s="95" t="str">
        <f t="shared" si="6"/>
        <v xml:space="preserve"> </v>
      </c>
      <c r="N27" s="96" t="str">
        <f t="shared" si="7"/>
        <v xml:space="preserve"> </v>
      </c>
      <c r="O27" s="199" t="str">
        <f t="shared" si="9"/>
        <v xml:space="preserve"> </v>
      </c>
      <c r="P27" s="198" t="str">
        <f t="shared" si="10"/>
        <v xml:space="preserve"> 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26</v>
      </c>
      <c r="B28" s="79">
        <v>0</v>
      </c>
      <c r="C28" s="5">
        <v>0</v>
      </c>
      <c r="D28" s="130">
        <f t="shared" si="1"/>
        <v>0</v>
      </c>
      <c r="E28" s="80">
        <v>0</v>
      </c>
      <c r="F28" s="5">
        <v>62</v>
      </c>
      <c r="G28" s="94">
        <f t="shared" si="2"/>
        <v>1.2717948717948717</v>
      </c>
      <c r="H28" s="79">
        <v>4</v>
      </c>
      <c r="I28" s="5">
        <v>180</v>
      </c>
      <c r="J28" s="153">
        <f t="shared" si="3"/>
        <v>4.5941807044410412</v>
      </c>
      <c r="K28" s="194" t="str">
        <f t="shared" si="4"/>
        <v xml:space="preserve"> </v>
      </c>
      <c r="L28" s="198" t="str">
        <f t="shared" si="5"/>
        <v xml:space="preserve"> </v>
      </c>
      <c r="M28" s="95" t="str">
        <f t="shared" si="6"/>
        <v xml:space="preserve"> </v>
      </c>
      <c r="N28" s="96" t="str">
        <f t="shared" si="7"/>
        <v xml:space="preserve"> </v>
      </c>
      <c r="O28" s="199" t="str">
        <f t="shared" si="9"/>
        <v xml:space="preserve"> </v>
      </c>
      <c r="P28" s="198">
        <f t="shared" si="10"/>
        <v>34.444444444444443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58</v>
      </c>
      <c r="B29" s="79">
        <v>0</v>
      </c>
      <c r="C29" s="5">
        <v>0</v>
      </c>
      <c r="D29" s="130">
        <f t="shared" si="1"/>
        <v>0</v>
      </c>
      <c r="E29" s="80">
        <v>0</v>
      </c>
      <c r="F29" s="5">
        <v>0</v>
      </c>
      <c r="G29" s="94">
        <f t="shared" si="2"/>
        <v>0</v>
      </c>
      <c r="H29" s="79">
        <v>0</v>
      </c>
      <c r="I29" s="5">
        <v>0</v>
      </c>
      <c r="J29" s="153">
        <f t="shared" si="3"/>
        <v>0</v>
      </c>
      <c r="K29" s="194" t="str">
        <f t="shared" si="4"/>
        <v xml:space="preserve"> </v>
      </c>
      <c r="L29" s="198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73</v>
      </c>
      <c r="B30" s="79">
        <v>0</v>
      </c>
      <c r="C30" s="5">
        <v>0</v>
      </c>
      <c r="D30" s="130">
        <f t="shared" si="1"/>
        <v>0</v>
      </c>
      <c r="E30" s="80">
        <v>0</v>
      </c>
      <c r="F30" s="5">
        <v>0</v>
      </c>
      <c r="G30" s="94">
        <f t="shared" si="2"/>
        <v>0</v>
      </c>
      <c r="H30" s="79">
        <v>0</v>
      </c>
      <c r="I30" s="5">
        <v>0</v>
      </c>
      <c r="J30" s="153">
        <f t="shared" si="3"/>
        <v>0</v>
      </c>
      <c r="K30" s="194" t="str">
        <f t="shared" si="4"/>
        <v xml:space="preserve"> </v>
      </c>
      <c r="L30" s="198" t="str">
        <f t="shared" si="5"/>
        <v xml:space="preserve"> 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28</v>
      </c>
      <c r="B31" s="79">
        <v>0</v>
      </c>
      <c r="C31" s="5">
        <v>0</v>
      </c>
      <c r="D31" s="130">
        <f t="shared" si="1"/>
        <v>0</v>
      </c>
      <c r="E31" s="80">
        <v>0</v>
      </c>
      <c r="F31" s="5">
        <v>0</v>
      </c>
      <c r="G31" s="94">
        <f t="shared" si="2"/>
        <v>0</v>
      </c>
      <c r="H31" s="79">
        <v>0</v>
      </c>
      <c r="I31" s="5">
        <v>0</v>
      </c>
      <c r="J31" s="153">
        <f t="shared" si="3"/>
        <v>0</v>
      </c>
      <c r="K31" s="194" t="str">
        <f t="shared" si="4"/>
        <v xml:space="preserve"> </v>
      </c>
      <c r="L31" s="198" t="str">
        <f t="shared" si="5"/>
        <v xml:space="preserve"> </v>
      </c>
      <c r="M31" s="95" t="str">
        <f t="shared" si="6"/>
        <v xml:space="preserve"> </v>
      </c>
      <c r="N31" s="96" t="str">
        <f t="shared" si="7"/>
        <v xml:space="preserve"> </v>
      </c>
      <c r="O31" s="199" t="str">
        <f t="shared" si="9"/>
        <v xml:space="preserve"> </v>
      </c>
      <c r="P31" s="198" t="str">
        <f t="shared" si="10"/>
        <v xml:space="preserve"> 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29</v>
      </c>
      <c r="B32" s="79">
        <v>0</v>
      </c>
      <c r="C32" s="5">
        <v>0</v>
      </c>
      <c r="D32" s="130">
        <f t="shared" si="1"/>
        <v>0</v>
      </c>
      <c r="E32" s="80">
        <v>0</v>
      </c>
      <c r="F32" s="5">
        <v>0</v>
      </c>
      <c r="G32" s="94">
        <f t="shared" si="2"/>
        <v>0</v>
      </c>
      <c r="H32" s="79">
        <v>3</v>
      </c>
      <c r="I32" s="5">
        <v>12</v>
      </c>
      <c r="J32" s="153">
        <f t="shared" si="3"/>
        <v>0.30627871362940279</v>
      </c>
      <c r="K32" s="194" t="str">
        <f t="shared" si="4"/>
        <v xml:space="preserve"> </v>
      </c>
      <c r="L32" s="198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59</v>
      </c>
      <c r="B33" s="79">
        <v>0</v>
      </c>
      <c r="C33" s="5">
        <v>0</v>
      </c>
      <c r="D33" s="130">
        <f t="shared" si="1"/>
        <v>0</v>
      </c>
      <c r="E33" s="80">
        <v>0</v>
      </c>
      <c r="F33" s="5">
        <v>0</v>
      </c>
      <c r="G33" s="94">
        <f t="shared" si="2"/>
        <v>0</v>
      </c>
      <c r="H33" s="79">
        <v>0</v>
      </c>
      <c r="I33" s="5">
        <v>0</v>
      </c>
      <c r="J33" s="153">
        <f t="shared" si="3"/>
        <v>0</v>
      </c>
      <c r="K33" s="194" t="str">
        <f t="shared" si="4"/>
        <v xml:space="preserve"> </v>
      </c>
      <c r="L33" s="198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30</v>
      </c>
      <c r="B34" s="79">
        <v>0</v>
      </c>
      <c r="C34" s="5">
        <v>0</v>
      </c>
      <c r="D34" s="130">
        <f t="shared" si="1"/>
        <v>0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4" t="str">
        <f t="shared" si="4"/>
        <v xml:space="preserve"> </v>
      </c>
      <c r="L34" s="198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31</v>
      </c>
      <c r="B35" s="79">
        <v>0</v>
      </c>
      <c r="C35" s="5">
        <v>0</v>
      </c>
      <c r="D35" s="130">
        <f t="shared" si="1"/>
        <v>0</v>
      </c>
      <c r="E35" s="80">
        <v>0</v>
      </c>
      <c r="F35" s="5">
        <v>0</v>
      </c>
      <c r="G35" s="94">
        <f t="shared" si="2"/>
        <v>0</v>
      </c>
      <c r="H35" s="79">
        <v>0</v>
      </c>
      <c r="I35" s="5">
        <v>0</v>
      </c>
      <c r="J35" s="153">
        <f t="shared" si="3"/>
        <v>0</v>
      </c>
      <c r="K35" s="194" t="str">
        <f t="shared" si="4"/>
        <v xml:space="preserve"> </v>
      </c>
      <c r="L35" s="198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32</v>
      </c>
      <c r="B36" s="79">
        <v>0</v>
      </c>
      <c r="C36" s="5">
        <v>0</v>
      </c>
      <c r="D36" s="130">
        <f t="shared" si="1"/>
        <v>0</v>
      </c>
      <c r="E36" s="80">
        <v>0</v>
      </c>
      <c r="F36" s="5">
        <v>0</v>
      </c>
      <c r="G36" s="94">
        <f t="shared" si="2"/>
        <v>0</v>
      </c>
      <c r="H36" s="79">
        <v>1</v>
      </c>
      <c r="I36" s="5">
        <v>9</v>
      </c>
      <c r="J36" s="153">
        <f t="shared" si="3"/>
        <v>0.22970903522205208</v>
      </c>
      <c r="K36" s="194" t="str">
        <f t="shared" si="4"/>
        <v xml:space="preserve"> </v>
      </c>
      <c r="L36" s="198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60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0</v>
      </c>
      <c r="I37" s="5">
        <v>0</v>
      </c>
      <c r="J37" s="153">
        <f t="shared" si="3"/>
        <v>0</v>
      </c>
      <c r="K37" s="194" t="str">
        <f t="shared" si="4"/>
        <v xml:space="preserve"> </v>
      </c>
      <c r="L37" s="198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9" t="str">
        <f t="shared" si="9"/>
        <v xml:space="preserve"> </v>
      </c>
      <c r="P37" s="198" t="str">
        <f t="shared" si="10"/>
        <v xml:space="preserve"> 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34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0</v>
      </c>
      <c r="I38" s="5">
        <v>0</v>
      </c>
      <c r="J38" s="153">
        <f t="shared" ref="J38:J69" si="13">IF($I$83&lt;&gt;0,I38/$I$83*100,0)</f>
        <v>0</v>
      </c>
      <c r="K38" s="194" t="str">
        <f t="shared" ref="K38:K69" si="14">IF(OR(B38&lt;&gt;0)*(E38&lt;&gt;0),B38/E38*100," ")</f>
        <v xml:space="preserve"> </v>
      </c>
      <c r="L38" s="198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20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35</v>
      </c>
      <c r="B40" s="79">
        <v>0</v>
      </c>
      <c r="C40" s="5">
        <v>0</v>
      </c>
      <c r="D40" s="130">
        <f t="shared" si="11"/>
        <v>0</v>
      </c>
      <c r="E40" s="80">
        <v>0</v>
      </c>
      <c r="F40" s="5">
        <v>0</v>
      </c>
      <c r="G40" s="94">
        <f t="shared" si="12"/>
        <v>0</v>
      </c>
      <c r="H40" s="79">
        <v>0</v>
      </c>
      <c r="I40" s="5">
        <v>0</v>
      </c>
      <c r="J40" s="153">
        <f t="shared" si="13"/>
        <v>0</v>
      </c>
      <c r="K40" s="194" t="str">
        <f t="shared" si="14"/>
        <v xml:space="preserve"> </v>
      </c>
      <c r="L40" s="198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36</v>
      </c>
      <c r="B41" s="79">
        <v>0</v>
      </c>
      <c r="C41" s="5">
        <v>0</v>
      </c>
      <c r="D41" s="130">
        <f t="shared" si="11"/>
        <v>0</v>
      </c>
      <c r="E41" s="80">
        <v>1</v>
      </c>
      <c r="F41" s="5">
        <v>2</v>
      </c>
      <c r="G41" s="94">
        <f t="shared" si="12"/>
        <v>4.1025641025641026E-2</v>
      </c>
      <c r="H41" s="79">
        <v>0</v>
      </c>
      <c r="I41" s="5">
        <v>0</v>
      </c>
      <c r="J41" s="153">
        <f t="shared" si="13"/>
        <v>0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 t="str">
        <f t="shared" si="18"/>
        <v xml:space="preserve"> </v>
      </c>
      <c r="P41" s="198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82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63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37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38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65</v>
      </c>
      <c r="B46" s="79">
        <v>0</v>
      </c>
      <c r="C46" s="5">
        <v>0</v>
      </c>
      <c r="D46" s="130">
        <f t="shared" si="11"/>
        <v>0</v>
      </c>
      <c r="E46" s="80">
        <v>0</v>
      </c>
      <c r="F46" s="5">
        <v>0</v>
      </c>
      <c r="G46" s="94">
        <f t="shared" si="12"/>
        <v>0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66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55</v>
      </c>
      <c r="B48" s="79">
        <v>0</v>
      </c>
      <c r="C48" s="5">
        <v>0</v>
      </c>
      <c r="D48" s="130">
        <f t="shared" si="11"/>
        <v>0</v>
      </c>
      <c r="E48" s="80">
        <v>2</v>
      </c>
      <c r="F48" s="5">
        <v>4</v>
      </c>
      <c r="G48" s="94">
        <f t="shared" si="12"/>
        <v>8.2051282051282051E-2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57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1</v>
      </c>
      <c r="I49" s="5">
        <v>1</v>
      </c>
      <c r="J49" s="153">
        <f t="shared" si="13"/>
        <v>2.5523226135783564E-2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67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68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87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69</v>
      </c>
      <c r="B53" s="79">
        <v>0</v>
      </c>
      <c r="C53" s="5">
        <v>0</v>
      </c>
      <c r="D53" s="130">
        <f t="shared" si="11"/>
        <v>0</v>
      </c>
      <c r="E53" s="80">
        <v>0</v>
      </c>
      <c r="F53" s="5">
        <v>0</v>
      </c>
      <c r="G53" s="94">
        <f t="shared" si="12"/>
        <v>0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17</v>
      </c>
      <c r="B54" s="79">
        <v>0</v>
      </c>
      <c r="C54" s="5">
        <v>0</v>
      </c>
      <c r="D54" s="130">
        <f t="shared" si="11"/>
        <v>0</v>
      </c>
      <c r="E54" s="80">
        <v>1</v>
      </c>
      <c r="F54" s="5">
        <v>7</v>
      </c>
      <c r="G54" s="94">
        <f t="shared" si="12"/>
        <v>0.14358974358974361</v>
      </c>
      <c r="H54" s="79">
        <v>6</v>
      </c>
      <c r="I54" s="5">
        <v>22</v>
      </c>
      <c r="J54" s="153">
        <f t="shared" si="13"/>
        <v>0.56151097498723834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>
        <f t="shared" si="18"/>
        <v>16.666666666666664</v>
      </c>
      <c r="P54" s="198">
        <f t="shared" si="10"/>
        <v>31.818181818181817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70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40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0</v>
      </c>
      <c r="I56" s="5">
        <v>0</v>
      </c>
      <c r="J56" s="153">
        <f t="shared" si="13"/>
        <v>0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41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81</v>
      </c>
      <c r="B58" s="79">
        <v>0</v>
      </c>
      <c r="C58" s="5">
        <v>0</v>
      </c>
      <c r="D58" s="130">
        <f t="shared" si="11"/>
        <v>0</v>
      </c>
      <c r="E58" s="80">
        <v>7</v>
      </c>
      <c r="F58" s="5">
        <v>42</v>
      </c>
      <c r="G58" s="94">
        <f t="shared" si="12"/>
        <v>0.86153846153846148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83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0</v>
      </c>
      <c r="I59" s="5">
        <v>0</v>
      </c>
      <c r="J59" s="153">
        <f t="shared" si="13"/>
        <v>0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56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61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46</v>
      </c>
      <c r="B62" s="79">
        <v>0</v>
      </c>
      <c r="C62" s="5">
        <v>0</v>
      </c>
      <c r="D62" s="130">
        <f t="shared" si="11"/>
        <v>0</v>
      </c>
      <c r="E62" s="80">
        <v>6</v>
      </c>
      <c r="F62" s="5">
        <v>10</v>
      </c>
      <c r="G62" s="94">
        <f t="shared" si="12"/>
        <v>0.20512820512820512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22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74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71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103</v>
      </c>
      <c r="B66" s="79">
        <v>0</v>
      </c>
      <c r="C66" s="5">
        <v>0</v>
      </c>
      <c r="D66" s="130">
        <f t="shared" si="11"/>
        <v>0</v>
      </c>
      <c r="E66" s="80">
        <v>1</v>
      </c>
      <c r="F66" s="5">
        <v>87</v>
      </c>
      <c r="G66" s="94">
        <f t="shared" si="12"/>
        <v>1.7846153846153845</v>
      </c>
      <c r="H66" s="79">
        <v>3</v>
      </c>
      <c r="I66" s="5">
        <v>24</v>
      </c>
      <c r="J66" s="153">
        <f t="shared" si="13"/>
        <v>0.61255742725880558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>
        <f t="shared" si="18"/>
        <v>33.333333333333329</v>
      </c>
      <c r="P66" s="198">
        <f t="shared" si="10"/>
        <v>362.5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108</v>
      </c>
      <c r="B67" s="79">
        <v>0</v>
      </c>
      <c r="C67" s="5">
        <v>0</v>
      </c>
      <c r="D67" s="130">
        <f t="shared" si="11"/>
        <v>0</v>
      </c>
      <c r="E67" s="80">
        <v>10</v>
      </c>
      <c r="F67" s="5">
        <v>524</v>
      </c>
      <c r="G67" s="94">
        <f t="shared" si="12"/>
        <v>10.74871794871795</v>
      </c>
      <c r="H67" s="79">
        <v>15</v>
      </c>
      <c r="I67" s="5">
        <v>192</v>
      </c>
      <c r="J67" s="153">
        <f t="shared" si="13"/>
        <v>4.9004594180704446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>
        <f t="shared" si="18"/>
        <v>66.666666666666657</v>
      </c>
      <c r="P67" s="198">
        <f t="shared" si="10"/>
        <v>272.91666666666663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92</v>
      </c>
      <c r="B68" s="79">
        <v>0</v>
      </c>
      <c r="C68" s="5">
        <v>0</v>
      </c>
      <c r="D68" s="130">
        <f t="shared" si="11"/>
        <v>0</v>
      </c>
      <c r="E68" s="80">
        <v>0</v>
      </c>
      <c r="F68" s="5">
        <v>0</v>
      </c>
      <c r="G68" s="94">
        <f t="shared" si="12"/>
        <v>0</v>
      </c>
      <c r="H68" s="79">
        <v>1</v>
      </c>
      <c r="I68" s="5">
        <v>1</v>
      </c>
      <c r="J68" s="153">
        <f t="shared" si="13"/>
        <v>2.5523226135783564E-2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88</v>
      </c>
      <c r="B69" s="79">
        <v>0</v>
      </c>
      <c r="C69" s="5">
        <v>0</v>
      </c>
      <c r="D69" s="130">
        <f t="shared" si="11"/>
        <v>0</v>
      </c>
      <c r="E69" s="80">
        <v>0</v>
      </c>
      <c r="F69" s="5">
        <v>0</v>
      </c>
      <c r="G69" s="94">
        <f t="shared" si="12"/>
        <v>0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93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47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48</v>
      </c>
      <c r="B72" s="79">
        <v>0</v>
      </c>
      <c r="C72" s="5">
        <v>0</v>
      </c>
      <c r="D72" s="130">
        <f t="shared" si="19"/>
        <v>0</v>
      </c>
      <c r="E72" s="80">
        <v>2</v>
      </c>
      <c r="F72" s="5">
        <v>10</v>
      </c>
      <c r="G72" s="94">
        <f t="shared" si="20"/>
        <v>0.20512820512820512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49</v>
      </c>
      <c r="B73" s="79">
        <v>0</v>
      </c>
      <c r="C73" s="5">
        <v>0</v>
      </c>
      <c r="D73" s="130">
        <f t="shared" si="19"/>
        <v>0</v>
      </c>
      <c r="E73" s="80">
        <v>8</v>
      </c>
      <c r="F73" s="5">
        <v>20</v>
      </c>
      <c r="G73" s="94">
        <f t="shared" si="20"/>
        <v>0.41025641025641024</v>
      </c>
      <c r="H73" s="79">
        <v>1</v>
      </c>
      <c r="I73" s="5">
        <v>3</v>
      </c>
      <c r="J73" s="153">
        <f t="shared" si="21"/>
        <v>7.6569678407350697E-2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>
        <f t="shared" si="26"/>
        <v>800</v>
      </c>
      <c r="P73" s="198">
        <f t="shared" si="27"/>
        <v>666.66666666666674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53</v>
      </c>
      <c r="B74" s="79">
        <v>0</v>
      </c>
      <c r="C74" s="5">
        <v>0</v>
      </c>
      <c r="D74" s="130">
        <f t="shared" si="19"/>
        <v>0</v>
      </c>
      <c r="E74" s="80">
        <v>2</v>
      </c>
      <c r="F74" s="5">
        <v>6</v>
      </c>
      <c r="G74" s="94">
        <f t="shared" si="20"/>
        <v>0.12307692307692308</v>
      </c>
      <c r="H74" s="79">
        <v>2</v>
      </c>
      <c r="I74" s="5">
        <v>2</v>
      </c>
      <c r="J74" s="153">
        <f t="shared" si="21"/>
        <v>5.1046452271567129E-2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>
        <f t="shared" si="26"/>
        <v>100</v>
      </c>
      <c r="P74" s="198">
        <f t="shared" si="27"/>
        <v>300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72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0</v>
      </c>
      <c r="I75" s="5">
        <v>0</v>
      </c>
      <c r="J75" s="153">
        <f t="shared" si="21"/>
        <v>0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84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89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54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2</v>
      </c>
      <c r="I79" s="4">
        <v>20</v>
      </c>
      <c r="J79" s="130">
        <f t="shared" ref="J79:J80" si="29">IF($I$83&lt;&gt;0,I79/$I$83*100,0)</f>
        <v>0.51046452271567122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91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96</v>
      </c>
      <c r="B81" s="144">
        <f>SUM(B6:B80)-B6</f>
        <v>369</v>
      </c>
      <c r="C81" s="139">
        <f>SUM(C6:C80)-C6</f>
        <v>2070</v>
      </c>
      <c r="D81" s="169">
        <f t="shared" si="19"/>
        <v>68.862275449101801</v>
      </c>
      <c r="E81" s="150">
        <f>SUM(E6:E80)-E6</f>
        <v>761</v>
      </c>
      <c r="F81" s="139">
        <f>SUM(F6:F80)-F6</f>
        <v>3407</v>
      </c>
      <c r="G81" s="170">
        <f>IF($F$83&lt;&gt;0,F81/$F$83*100,0)</f>
        <v>69.88717948717948</v>
      </c>
      <c r="H81" s="144">
        <f>SUM(H6:H80)-H6</f>
        <v>863</v>
      </c>
      <c r="I81" s="139">
        <f>SUM(I6:I80)-I6</f>
        <v>2814</v>
      </c>
      <c r="J81" s="171">
        <f>IF($I$83&lt;&gt;0,I81/$I$83*100,0)</f>
        <v>71.822358346094944</v>
      </c>
      <c r="K81" s="155">
        <f t="shared" si="22"/>
        <v>48.488830486202367</v>
      </c>
      <c r="L81" s="140">
        <f t="shared" si="22"/>
        <v>60.75726445553272</v>
      </c>
      <c r="M81" s="154">
        <f t="shared" si="24"/>
        <v>42.757821552723058</v>
      </c>
      <c r="N81" s="156">
        <f t="shared" si="24"/>
        <v>73.56076759061834</v>
      </c>
      <c r="O81" s="155">
        <f t="shared" si="26"/>
        <v>88.180764774044036</v>
      </c>
      <c r="P81" s="140">
        <f t="shared" si="26"/>
        <v>121.07320540156361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97</v>
      </c>
      <c r="B82" s="172">
        <f>B6</f>
        <v>107</v>
      </c>
      <c r="C82" s="173">
        <f>C6</f>
        <v>936</v>
      </c>
      <c r="D82" s="174">
        <f t="shared" si="19"/>
        <v>31.137724550898206</v>
      </c>
      <c r="E82" s="151">
        <f>E6</f>
        <v>407</v>
      </c>
      <c r="F82" s="113">
        <f>F6</f>
        <v>1468</v>
      </c>
      <c r="G82" s="175">
        <f>IF($F$83&lt;&gt;0,F82/$F$83*100,0)</f>
        <v>30.112820512820516</v>
      </c>
      <c r="H82" s="172">
        <f>H6</f>
        <v>260</v>
      </c>
      <c r="I82" s="173">
        <f>I6</f>
        <v>1104</v>
      </c>
      <c r="J82" s="176">
        <f>IF($I$83&lt;&gt;0,I82/$I$83*100,0)</f>
        <v>28.177641653905056</v>
      </c>
      <c r="K82" s="97">
        <f t="shared" si="22"/>
        <v>26.289926289926292</v>
      </c>
      <c r="L82" s="98">
        <f t="shared" si="22"/>
        <v>63.760217983651224</v>
      </c>
      <c r="M82" s="99">
        <f t="shared" si="24"/>
        <v>41.153846153846153</v>
      </c>
      <c r="N82" s="121">
        <f t="shared" si="24"/>
        <v>84.782608695652172</v>
      </c>
      <c r="O82" s="97">
        <f t="shared" si="26"/>
        <v>156.53846153846155</v>
      </c>
      <c r="P82" s="98">
        <f t="shared" si="26"/>
        <v>132.97101449275362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75</v>
      </c>
      <c r="B83" s="159">
        <f>B81+B82</f>
        <v>476</v>
      </c>
      <c r="C83" s="160">
        <f>C81+C82</f>
        <v>3006</v>
      </c>
      <c r="D83" s="161">
        <f>D81+D82</f>
        <v>100</v>
      </c>
      <c r="E83" s="162">
        <f>SUM(E81:E82)</f>
        <v>1168</v>
      </c>
      <c r="F83" s="160">
        <f>SUM(F81:F82)</f>
        <v>4875</v>
      </c>
      <c r="G83" s="163">
        <f>G81+G82</f>
        <v>100</v>
      </c>
      <c r="H83" s="159">
        <f>SUM(H81:H82)</f>
        <v>1123</v>
      </c>
      <c r="I83" s="160">
        <f>SUM(I81:I82)</f>
        <v>3918</v>
      </c>
      <c r="J83" s="161">
        <f>J81+J82</f>
        <v>100</v>
      </c>
      <c r="K83" s="165">
        <f t="shared" si="22"/>
        <v>40.753424657534246</v>
      </c>
      <c r="L83" s="166">
        <f t="shared" si="22"/>
        <v>61.661538461538456</v>
      </c>
      <c r="M83" s="167">
        <f t="shared" si="24"/>
        <v>42.386464826357972</v>
      </c>
      <c r="N83" s="164">
        <f t="shared" si="24"/>
        <v>76.722817764165384</v>
      </c>
      <c r="O83" s="165">
        <f t="shared" si="26"/>
        <v>104.00712377560106</v>
      </c>
      <c r="P83" s="166">
        <f t="shared" si="26"/>
        <v>124.42572741194486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2025-04-10T10:50:58Z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