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DD6B6996-2572-4A78-A11E-198CFBA604F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<sst xmlns="http://schemas.openxmlformats.org/spreadsheetml/2006/main" count="174" uniqueCount="112">
  <si>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</si>
  <si>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</si>
  <si>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</si>
  <si>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</si>
  <si>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</si>
  <si>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</si>
  <si>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</si>
  <si>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</si>
  <si>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</si>
  <si>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</si>
  <si>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</si>
  <si>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</si>
  <si>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</si>
  <si>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</si>
  <si>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</si>
  <si>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</si>
  <si>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</si>
  <si>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</si>
  <si>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</si>
  <si>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</si>
  <si>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</si>
  <si>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</si>
  <si>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</si>
  <si>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</si>
  <si>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</si>
  <si>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</si>
  <si>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</si>
  <si>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</si>
  <si>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</si>
  <si>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</si>
  <si>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</si>
  <si>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</si>
  <si>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</si>
  <si>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</si>
  <si>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</si>
  <si>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</si>
  <si>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</si>
  <si>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</si>
  <si>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</si>
  <si>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</si>
  <si>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</si>
  <si>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</si>
  <si>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</si>
  <si>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</si>
  <si>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</si>
  <si>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</si>
  <si>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</si>
  <si>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</si>
  <si>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</si>
  <si>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</si>
  <si>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</si>
  <si>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</si>
  <si>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</si>
  <si>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</si>
  <si>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</si>
  <si>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</si>
  <si>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</si>
  <si>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</si>
  <si>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</si>
  <si>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</si>
  <si>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</si>
  <si>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</si>
  <si>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</si>
  <si>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</si>
  <si>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</si>
  <si>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</si>
  <si>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</si>
  <si>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</si>
  <si>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</si>
  <si>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</si>
  <si>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</si>
  <si>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</si>
  <si>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</si>
  <si>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</si>
  <si>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</si>
  <si>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</si>
  <si>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</si>
  <si>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</si>
  <si>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</si>
  <si>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</si>
  <si>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</si>
  <si>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</si>
  <si>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</si>
  <si>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</si>
  <si>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</si>
  <si>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</si>
  <si>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</si>
  <si>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</si>
  <si>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</si>
  <si>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</si>
  <si>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</si>
  <si>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</si>
  <si>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</si>
  <si>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</si>
  <si>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</si>
  <si>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</si>
  <si>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</si>
  <si>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</si>
  <si>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Ukupno strani</t>
  </si>
  <si>
    <t>Ukupno domaći</t>
  </si>
  <si>
    <t>2024.</t>
  </si>
  <si>
    <t>INDEKS 24/23</t>
  </si>
  <si>
    <t>INDEKS 24/19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</si>
  <si>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6.3.2024.                                                                                                                                                                                                                                                                                                                                                                         veljača, 2025.</t>
  </si>
  <si>
    <t>IZVJEŠTAJ PO KAPACITETIMA II/2025</t>
  </si>
  <si>
    <t>TURISTIČKI PROMET PO ZEMLJAMA  II/2025</t>
  </si>
  <si>
    <t>2025.</t>
  </si>
  <si>
    <t>INDEKS 25/24</t>
  </si>
  <si>
    <t>INDEKS 25/23</t>
  </si>
  <si>
    <t>Ostale afričke zemlje</t>
  </si>
  <si>
    <t>Ost. azijske zemlje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</si>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</sst>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8.9018606348048159</c:v>
                </c:pt>
                <c:pt idx="1">
                  <c:v>35.133163079168192</c:v>
                </c:pt>
                <c:pt idx="2">
                  <c:v>26.231302444363369</c:v>
                </c:pt>
                <c:pt idx="3">
                  <c:v>0</c:v>
                </c:pt>
                <c:pt idx="4">
                  <c:v>29.733673841663627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719</c:v>
                </c:pt>
                <c:pt idx="2">
                  <c:v>963</c:v>
                </c:pt>
                <c:pt idx="3">
                  <c:v>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962</c:v>
                </c:pt>
                <c:pt idx="2">
                  <c:v>851</c:v>
                </c:pt>
                <c:pt idx="3">
                  <c:v>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659</c:v>
                </c:pt>
                <c:pt idx="2">
                  <c:v>961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13</c:v>
                </c:pt>
                <c:pt idx="1">
                  <c:v>155</c:v>
                </c:pt>
                <c:pt idx="2">
                  <c:v>102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12</c:v>
                </c:pt>
                <c:pt idx="1">
                  <c:v>128</c:v>
                </c:pt>
                <c:pt idx="2">
                  <c:v>36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0</c:v>
                </c:pt>
                <c:pt idx="1">
                  <c:v>122</c:v>
                </c:pt>
                <c:pt idx="2">
                  <c:v>32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8244877298120821"/>
                  <c:y val="-7.00562003754246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0242538111567417"/>
                  <c:y val="-0.1594344670273052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1.7184669853948217E-2"/>
                  <c:y val="3.335941123570394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272234809462119"/>
                      <c:h val="0.152238018262895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95092916479E-2"/>
                  <c:y val="9.2488187122294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9334268460298581"/>
                  <c:y val="0.107754402190910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8494815325385708"/>
                  <c:y val="6.76871115728777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3658949095219589"/>
                  <c:y val="-5.746500554669051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003979769352276"/>
                      <c:h val="0.2130453998337381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2668579920449758E-3"/>
                  <c:y val="-9.056574488449699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3906934454011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Ukrajina</c:v>
                </c:pt>
                <c:pt idx="2">
                  <c:v>Slovenija</c:v>
                </c:pt>
                <c:pt idx="3">
                  <c:v>Srbija</c:v>
                </c:pt>
                <c:pt idx="4">
                  <c:v>Italija</c:v>
                </c:pt>
                <c:pt idx="5">
                  <c:v>Njemačka</c:v>
                </c:pt>
                <c:pt idx="6">
                  <c:v>Ost. azijske zemlje</c:v>
                </c:pt>
                <c:pt idx="7">
                  <c:v>SAD</c:v>
                </c:pt>
                <c:pt idx="8">
                  <c:v>Indija</c:v>
                </c:pt>
                <c:pt idx="9">
                  <c:v>BiH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45.742471443406025</c:v>
                </c:pt>
                <c:pt idx="1">
                  <c:v>11.630321910695743</c:v>
                </c:pt>
                <c:pt idx="2">
                  <c:v>7.2170301142263762</c:v>
                </c:pt>
                <c:pt idx="3">
                  <c:v>7.009345794392523</c:v>
                </c:pt>
                <c:pt idx="4">
                  <c:v>6.95742471443406</c:v>
                </c:pt>
                <c:pt idx="5">
                  <c:v>2.6998961578400831</c:v>
                </c:pt>
                <c:pt idx="6">
                  <c:v>2.4922118380062304</c:v>
                </c:pt>
                <c:pt idx="7">
                  <c:v>2.4922118380062304</c:v>
                </c:pt>
                <c:pt idx="8">
                  <c:v>2.2845275181723781</c:v>
                </c:pt>
                <c:pt idx="9">
                  <c:v>2.0249221183800623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30" zoomScaleNormal="130" workbookViewId="0">
      <selection activeCell="A21" sqref="A2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103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5" zoomScaleNormal="75" zoomScalePageLayoutView="60" workbookViewId="0">
      <selection activeCell="O74" sqref="O74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104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100</v>
      </c>
      <c r="C6" s="75">
        <v>9</v>
      </c>
      <c r="D6" s="27">
        <v>4</v>
      </c>
      <c r="E6" s="27">
        <f>SUM(C6:D6)</f>
        <v>13</v>
      </c>
      <c r="F6" s="28">
        <f>E6/E42*100</f>
        <v>4.0247678018575854</v>
      </c>
      <c r="G6" s="75">
        <v>109</v>
      </c>
      <c r="H6" s="27">
        <v>135</v>
      </c>
      <c r="I6" s="27">
        <f>SUM(G6:H6)</f>
        <v>244</v>
      </c>
      <c r="J6" s="67">
        <f>I6/I42*100</f>
        <v>8.9018606348048159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97</v>
      </c>
      <c r="C7" s="79">
        <v>5</v>
      </c>
      <c r="D7" s="5">
        <v>7</v>
      </c>
      <c r="E7" s="5">
        <f>SUM(C7:D7)</f>
        <v>12</v>
      </c>
      <c r="F7" s="6">
        <f>E7/E43*100</f>
        <v>5.4054054054054053</v>
      </c>
      <c r="G7" s="79">
        <v>15</v>
      </c>
      <c r="H7" s="5">
        <v>162</v>
      </c>
      <c r="I7" s="5">
        <f>SUM(G7:H7)</f>
        <v>177</v>
      </c>
      <c r="J7" s="68">
        <f>I7/I43*100</f>
        <v>6.241184767277856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0</v>
      </c>
      <c r="D8" s="5">
        <v>0</v>
      </c>
      <c r="E8" s="5">
        <f>SUM(C8:D8)</f>
        <v>0</v>
      </c>
      <c r="F8" s="6">
        <f>E8/E44*100</f>
        <v>0</v>
      </c>
      <c r="G8" s="79">
        <v>0</v>
      </c>
      <c r="H8" s="5">
        <v>0</v>
      </c>
      <c r="I8" s="5">
        <f>SUM(G8:H8)</f>
        <v>0</v>
      </c>
      <c r="J8" s="68">
        <f>I8/I44*100</f>
        <v>0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101</v>
      </c>
      <c r="C9" s="8">
        <f>C6/C7*100</f>
        <v>180</v>
      </c>
      <c r="D9" s="7">
        <f>D6/D7*100</f>
        <v>57.142857142857139</v>
      </c>
      <c r="E9" s="7">
        <f>E6/E7*100</f>
        <v>108.33333333333333</v>
      </c>
      <c r="F9" s="6"/>
      <c r="G9" s="8">
        <f>G6/G7*100</f>
        <v>726.66666666666663</v>
      </c>
      <c r="H9" s="7">
        <f>H6/H7*100</f>
        <v>83.333333333333343</v>
      </c>
      <c r="I9" s="7">
        <f>I6/I7*100</f>
        <v>137.85310734463278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102</v>
      </c>
      <c r="C10" s="8" t="e">
        <f>C6/C8*100</f>
        <v>#DIV/0!</v>
      </c>
      <c r="D10" s="7" t="e">
        <f>D6/D8*100</f>
        <v>#DIV/0!</v>
      </c>
      <c r="E10" s="7" t="e">
        <f>E6/E8*100</f>
        <v>#DIV/0!</v>
      </c>
      <c r="F10" s="6"/>
      <c r="G10" s="8" t="e">
        <f>G6/G8*100</f>
        <v>#DIV/0!</v>
      </c>
      <c r="H10" s="7" t="e">
        <f>H6/H8*100</f>
        <v>#DIV/0!</v>
      </c>
      <c r="I10" s="7" t="e">
        <f>I6/I8*100</f>
        <v>#DIV/0!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69.230769230769226</v>
      </c>
      <c r="D11" s="15">
        <f>D6/E6*100</f>
        <v>30.76923076923077</v>
      </c>
      <c r="E11" s="15">
        <f>SUM(C11:D11)</f>
        <v>100</v>
      </c>
      <c r="F11" s="16"/>
      <c r="G11" s="14">
        <f>G6/I6*100</f>
        <v>44.672131147540981</v>
      </c>
      <c r="H11" s="15">
        <f>H6/I6*100</f>
        <v>55.327868852459019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100</v>
      </c>
      <c r="C12" s="78">
        <v>58</v>
      </c>
      <c r="D12" s="30">
        <v>97</v>
      </c>
      <c r="E12" s="30">
        <f>SUM(C12:D12)</f>
        <v>155</v>
      </c>
      <c r="F12" s="31">
        <f>E12/E42*100</f>
        <v>47.987616099071204</v>
      </c>
      <c r="G12" s="78">
        <v>458</v>
      </c>
      <c r="H12" s="30">
        <v>505</v>
      </c>
      <c r="I12" s="30">
        <f>SUM(G12:H12)</f>
        <v>963</v>
      </c>
      <c r="J12" s="70">
        <f>I12/I42*100</f>
        <v>35.133163079168192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97</v>
      </c>
      <c r="C13" s="79">
        <v>39</v>
      </c>
      <c r="D13" s="5">
        <v>89</v>
      </c>
      <c r="E13" s="5">
        <f>SUM(C13:D13)</f>
        <v>128</v>
      </c>
      <c r="F13" s="6">
        <f>E13/E43*100</f>
        <v>57.657657657657658</v>
      </c>
      <c r="G13" s="79">
        <v>334</v>
      </c>
      <c r="H13" s="5">
        <v>517</v>
      </c>
      <c r="I13" s="5">
        <f>SUM(G13:H13)</f>
        <v>851</v>
      </c>
      <c r="J13" s="68">
        <f>I13/I43*100</f>
        <v>30.007052186177713</v>
      </c>
      <c r="K13" s="56"/>
      <c r="L13" s="81" t="str">
        <f>B6</f>
        <v>2024.</v>
      </c>
      <c r="M13" s="92">
        <f>E6</f>
        <v>13</v>
      </c>
      <c r="N13" s="92">
        <f>E12</f>
        <v>155</v>
      </c>
      <c r="O13" s="92">
        <f>E18</f>
        <v>102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82</v>
      </c>
      <c r="D14" s="5">
        <v>40</v>
      </c>
      <c r="E14" s="5">
        <f>C14+D14</f>
        <v>122</v>
      </c>
      <c r="F14" s="6">
        <f>E14/E44*100</f>
        <v>63.541666666666664</v>
      </c>
      <c r="G14" s="79">
        <v>650</v>
      </c>
      <c r="H14" s="5">
        <v>311</v>
      </c>
      <c r="I14" s="5">
        <f>SUM(G14:H14)</f>
        <v>961</v>
      </c>
      <c r="J14" s="68">
        <f>I14/I44*100</f>
        <v>47.29330708661417</v>
      </c>
      <c r="K14" s="56"/>
      <c r="L14" s="81" t="str">
        <f>B7</f>
        <v>2023.</v>
      </c>
      <c r="M14" s="92">
        <f>E7</f>
        <v>12</v>
      </c>
      <c r="N14" s="92">
        <f>E13</f>
        <v>128</v>
      </c>
      <c r="O14" s="93">
        <f>E19</f>
        <v>36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101</v>
      </c>
      <c r="C15" s="13">
        <f>C12/C13*100</f>
        <v>148.71794871794873</v>
      </c>
      <c r="D15" s="9">
        <f>D12/D13*11</f>
        <v>11.988764044943821</v>
      </c>
      <c r="E15" s="9">
        <f>E12/E13*100</f>
        <v>121.09375</v>
      </c>
      <c r="F15" s="6"/>
      <c r="G15" s="13">
        <f>G12/G13*100</f>
        <v>137.12574850299401</v>
      </c>
      <c r="H15" s="9">
        <f>H12/H13*100</f>
        <v>97.678916827853001</v>
      </c>
      <c r="I15" s="9">
        <f>I12/I13*100</f>
        <v>113.16098707403054</v>
      </c>
      <c r="J15" s="68"/>
      <c r="K15" s="56"/>
      <c r="L15" s="81" t="str">
        <f>B8</f>
        <v>2019.</v>
      </c>
      <c r="M15" s="92">
        <f>E8</f>
        <v>0</v>
      </c>
      <c r="N15" s="92">
        <f>E14</f>
        <v>122</v>
      </c>
      <c r="O15" s="93">
        <f>E20</f>
        <v>32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102</v>
      </c>
      <c r="C16" s="13">
        <f>C12/C14*100</f>
        <v>70.731707317073173</v>
      </c>
      <c r="D16" s="9">
        <f>D12/D14*100</f>
        <v>242.49999999999997</v>
      </c>
      <c r="E16" s="9">
        <f>E12/E14*100</f>
        <v>127.04918032786885</v>
      </c>
      <c r="F16" s="6"/>
      <c r="G16" s="13">
        <f>G12/G14*100</f>
        <v>70.461538461538467</v>
      </c>
      <c r="H16" s="9">
        <f>H12/H14*100</f>
        <v>162.37942122186496</v>
      </c>
      <c r="I16" s="9">
        <f>I12/I14*100</f>
        <v>100.20811654526536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37.41935483870968</v>
      </c>
      <c r="D17" s="11">
        <f>D12/E12*100</f>
        <v>62.580645161290327</v>
      </c>
      <c r="E17" s="11">
        <f>SUM(C17:D17)</f>
        <v>100</v>
      </c>
      <c r="F17" s="12"/>
      <c r="G17" s="10">
        <f>G12/I12*100</f>
        <v>47.559709241952234</v>
      </c>
      <c r="H17" s="11">
        <f>H12/I12*100</f>
        <v>52.440290758047766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100</v>
      </c>
      <c r="C18" s="75">
        <v>51</v>
      </c>
      <c r="D18" s="27">
        <v>51</v>
      </c>
      <c r="E18" s="27">
        <f>C18+D18</f>
        <v>102</v>
      </c>
      <c r="F18" s="28">
        <f>E18/E42*100</f>
        <v>31.578947368421051</v>
      </c>
      <c r="G18" s="75">
        <v>314</v>
      </c>
      <c r="H18" s="27">
        <v>405</v>
      </c>
      <c r="I18" s="27">
        <f>G18+H18</f>
        <v>719</v>
      </c>
      <c r="J18" s="67">
        <f>I18/I42*100</f>
        <v>26.231302444363369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97</v>
      </c>
      <c r="C19" s="79">
        <v>17</v>
      </c>
      <c r="D19" s="5">
        <v>19</v>
      </c>
      <c r="E19" s="5">
        <f>SUM(C19:D19)</f>
        <v>36</v>
      </c>
      <c r="F19" s="6">
        <f>E19/E43*100</f>
        <v>16.216216216216218</v>
      </c>
      <c r="G19" s="79">
        <v>220</v>
      </c>
      <c r="H19" s="5">
        <v>742</v>
      </c>
      <c r="I19" s="5">
        <f>SUM(G19:H19)</f>
        <v>962</v>
      </c>
      <c r="J19" s="68">
        <f>I19/I43*100</f>
        <v>33.921015514809589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9</v>
      </c>
      <c r="D20" s="5">
        <v>23</v>
      </c>
      <c r="E20" s="5">
        <f>C20+D20</f>
        <v>32</v>
      </c>
      <c r="F20" s="6">
        <f>E20/E44*100</f>
        <v>16.666666666666664</v>
      </c>
      <c r="G20" s="79">
        <v>79</v>
      </c>
      <c r="H20" s="5">
        <v>580</v>
      </c>
      <c r="I20" s="5">
        <f>G20+H20</f>
        <v>659</v>
      </c>
      <c r="J20" s="68">
        <f>I20/I44*100</f>
        <v>32.431102362204726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101</v>
      </c>
      <c r="C21" s="13">
        <f>C18/C19*100</f>
        <v>300</v>
      </c>
      <c r="D21" s="9">
        <f>D18/D19*100</f>
        <v>268.42105263157896</v>
      </c>
      <c r="E21" s="9">
        <f>E18/E19*100</f>
        <v>283.33333333333337</v>
      </c>
      <c r="F21" s="6"/>
      <c r="G21" s="13">
        <f>G18/G19*100</f>
        <v>142.72727272727272</v>
      </c>
      <c r="H21" s="9">
        <f>H18/H19*100</f>
        <v>54.582210242587607</v>
      </c>
      <c r="I21" s="9">
        <f>I18/I19*100</f>
        <v>74.740124740124742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102</v>
      </c>
      <c r="C22" s="13">
        <f>C18/C20*100</f>
        <v>566.66666666666674</v>
      </c>
      <c r="D22" s="226">
        <f>D18/D20*100</f>
        <v>221.73913043478262</v>
      </c>
      <c r="E22" s="9">
        <f>E18/E20*100</f>
        <v>318.75</v>
      </c>
      <c r="F22" s="6"/>
      <c r="G22" s="13">
        <f>G18/G20*100</f>
        <v>397.46835443037975</v>
      </c>
      <c r="H22" s="9">
        <f>H18/H20*100</f>
        <v>69.827586206896555</v>
      </c>
      <c r="I22" s="9">
        <f>I18/I20*100</f>
        <v>109.10470409711684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50</v>
      </c>
      <c r="D23" s="15">
        <f>D18/E18*100</f>
        <v>50</v>
      </c>
      <c r="E23" s="15">
        <f>SUM(C23:D23)</f>
        <v>100</v>
      </c>
      <c r="F23" s="16"/>
      <c r="G23" s="14">
        <f>G18/I18*100</f>
        <v>43.671766342141865</v>
      </c>
      <c r="H23" s="15">
        <f>H18/I18*100</f>
        <v>56.328233657858142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12</v>
      </c>
      <c r="B24" s="227" t="s">
        <v>100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719</v>
      </c>
      <c r="N26" s="93">
        <f>I19</f>
        <v>962</v>
      </c>
      <c r="O26" s="93">
        <f>I20</f>
        <v>659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101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963</v>
      </c>
      <c r="N27" s="93">
        <f>I13</f>
        <v>851</v>
      </c>
      <c r="O27" s="93">
        <f>I14</f>
        <v>961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244</v>
      </c>
      <c r="N28" s="93">
        <f>I7</f>
        <v>177</v>
      </c>
      <c r="O28" s="93">
        <f>I8</f>
        <v>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100</v>
      </c>
      <c r="C30" s="75">
        <f t="shared" ref="C30:J32" si="0">C6+C12+C18+C24</f>
        <v>118</v>
      </c>
      <c r="D30" s="27">
        <f t="shared" si="0"/>
        <v>152</v>
      </c>
      <c r="E30" s="27">
        <f t="shared" si="0"/>
        <v>270</v>
      </c>
      <c r="F30" s="28">
        <f t="shared" si="0"/>
        <v>83.591331269349837</v>
      </c>
      <c r="G30" s="75">
        <f t="shared" si="0"/>
        <v>881</v>
      </c>
      <c r="H30" s="27">
        <f t="shared" si="0"/>
        <v>1045</v>
      </c>
      <c r="I30" s="27">
        <f>I6+I12+I18+I24</f>
        <v>1926</v>
      </c>
      <c r="J30" s="67">
        <f t="shared" si="0"/>
        <v>70.266326158336369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95</v>
      </c>
      <c r="C31" s="77">
        <f t="shared" si="0"/>
        <v>61</v>
      </c>
      <c r="D31" s="42">
        <f t="shared" si="0"/>
        <v>115</v>
      </c>
      <c r="E31" s="42">
        <f t="shared" si="0"/>
        <v>176</v>
      </c>
      <c r="F31" s="43">
        <f t="shared" si="0"/>
        <v>79.27927927927928</v>
      </c>
      <c r="G31" s="77">
        <f t="shared" si="0"/>
        <v>569</v>
      </c>
      <c r="H31" s="42">
        <f t="shared" si="0"/>
        <v>1421</v>
      </c>
      <c r="I31" s="42">
        <f t="shared" si="0"/>
        <v>1990</v>
      </c>
      <c r="J31" s="72">
        <f t="shared" si="0"/>
        <v>70.169252468265157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91</v>
      </c>
      <c r="D32" s="42">
        <f t="shared" si="0"/>
        <v>63</v>
      </c>
      <c r="E32" s="42">
        <f t="shared" si="0"/>
        <v>154</v>
      </c>
      <c r="F32" s="43">
        <f t="shared" si="0"/>
        <v>80.208333333333329</v>
      </c>
      <c r="G32" s="77">
        <f t="shared" si="0"/>
        <v>729</v>
      </c>
      <c r="H32" s="42">
        <f t="shared" si="0"/>
        <v>891</v>
      </c>
      <c r="I32" s="42">
        <f t="shared" si="0"/>
        <v>1620</v>
      </c>
      <c r="J32" s="72">
        <f t="shared" si="0"/>
        <v>79.724409448818903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101</v>
      </c>
      <c r="C33" s="45">
        <f>C30/C31*100</f>
        <v>193.44262295081967</v>
      </c>
      <c r="D33" s="44">
        <f>D30/D31*100</f>
        <v>132.17391304347825</v>
      </c>
      <c r="E33" s="44">
        <f>E30/E31*100</f>
        <v>153.40909090909091</v>
      </c>
      <c r="F33" s="43"/>
      <c r="G33" s="45">
        <f>G30/G31*100</f>
        <v>154.83304042179262</v>
      </c>
      <c r="H33" s="44">
        <f>H30/H31*100</f>
        <v>73.539760731878957</v>
      </c>
      <c r="I33" s="44">
        <f>I30/I31*100</f>
        <v>96.78391959798995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102</v>
      </c>
      <c r="C34" s="45">
        <f>C30/C32*100</f>
        <v>129.67032967032966</v>
      </c>
      <c r="D34" s="44">
        <f>D30/D32*100</f>
        <v>241.26984126984127</v>
      </c>
      <c r="E34" s="44">
        <f>E30/E32*100</f>
        <v>175.32467532467533</v>
      </c>
      <c r="F34" s="43"/>
      <c r="G34" s="45">
        <f>G30/G32*100</f>
        <v>120.85048010973938</v>
      </c>
      <c r="H34" s="44">
        <f>H30/H32*100</f>
        <v>117.28395061728396</v>
      </c>
      <c r="I34" s="44">
        <f>I30/I32*100</f>
        <v>118.88888888888889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43.703703703703702</v>
      </c>
      <c r="D35" s="48">
        <f>D30/E30*100</f>
        <v>56.296296296296298</v>
      </c>
      <c r="E35" s="48">
        <f>SUM(C35:D35)</f>
        <v>100</v>
      </c>
      <c r="F35" s="49"/>
      <c r="G35" s="50">
        <f>G30/I30*100</f>
        <v>45.742471443406025</v>
      </c>
      <c r="H35" s="48">
        <f>H30/I30*100</f>
        <v>54.257528556593982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100</v>
      </c>
      <c r="C36" s="75">
        <v>6</v>
      </c>
      <c r="D36" s="27">
        <v>47</v>
      </c>
      <c r="E36" s="27">
        <f>SUM(C36:D36)</f>
        <v>53</v>
      </c>
      <c r="F36" s="28">
        <f>E36/E42*100</f>
        <v>16.408668730650156</v>
      </c>
      <c r="G36" s="75">
        <v>100</v>
      </c>
      <c r="H36" s="27">
        <v>715</v>
      </c>
      <c r="I36" s="27">
        <f>G36+H36</f>
        <v>815</v>
      </c>
      <c r="J36" s="28">
        <f>I36/I42*100</f>
        <v>29.733673841663627</v>
      </c>
      <c r="K36" s="56"/>
      <c r="Q36" s="57"/>
    </row>
    <row r="37" spans="1:17" ht="15" customHeight="1" x14ac:dyDescent="0.25">
      <c r="A37" s="250"/>
      <c r="B37" s="228" t="s">
        <v>97</v>
      </c>
      <c r="C37" s="76">
        <v>8</v>
      </c>
      <c r="D37" s="22">
        <v>38</v>
      </c>
      <c r="E37" s="158">
        <f>SUM(C37:D37)</f>
        <v>46</v>
      </c>
      <c r="F37" s="23">
        <f>E37/E43*100</f>
        <v>20.72072072072072</v>
      </c>
      <c r="G37" s="76">
        <v>261</v>
      </c>
      <c r="H37" s="22">
        <v>585</v>
      </c>
      <c r="I37" s="22">
        <f>G37+H37</f>
        <v>846</v>
      </c>
      <c r="J37" s="23">
        <f>I37/I43*100</f>
        <v>29.830747531734836</v>
      </c>
      <c r="K37" s="56"/>
      <c r="L37" s="81" t="s">
        <v>8</v>
      </c>
      <c r="M37" s="82">
        <f>J6</f>
        <v>8.9018606348048159</v>
      </c>
      <c r="Q37" s="57"/>
    </row>
    <row r="38" spans="1:17" ht="15" customHeight="1" x14ac:dyDescent="0.25">
      <c r="A38" s="250"/>
      <c r="B38" s="228" t="s">
        <v>9</v>
      </c>
      <c r="C38" s="76">
        <v>0</v>
      </c>
      <c r="D38" s="22">
        <v>38</v>
      </c>
      <c r="E38" s="22">
        <f>SUM(C38:D38)</f>
        <v>38</v>
      </c>
      <c r="F38" s="23">
        <f>E38/E44*100</f>
        <v>19.791666666666664</v>
      </c>
      <c r="G38" s="76">
        <v>0</v>
      </c>
      <c r="H38" s="22">
        <v>412</v>
      </c>
      <c r="I38" s="22">
        <f>G38+H38</f>
        <v>412</v>
      </c>
      <c r="J38" s="23">
        <f>I38/I44*100</f>
        <v>20.275590551181104</v>
      </c>
      <c r="K38" s="56"/>
      <c r="L38" s="81" t="s">
        <v>10</v>
      </c>
      <c r="M38" s="82">
        <f>J12</f>
        <v>35.133163079168192</v>
      </c>
      <c r="Q38" s="57"/>
    </row>
    <row r="39" spans="1:17" ht="15" customHeight="1" x14ac:dyDescent="0.25">
      <c r="A39" s="250"/>
      <c r="B39" s="228" t="s">
        <v>101</v>
      </c>
      <c r="C39" s="25">
        <f>C36/C37*100</f>
        <v>75</v>
      </c>
      <c r="D39" s="24">
        <f>D36/D37*100</f>
        <v>123.68421052631579</v>
      </c>
      <c r="E39" s="24">
        <f>E36/E37*100</f>
        <v>115.21739130434783</v>
      </c>
      <c r="F39" s="23"/>
      <c r="G39" s="25">
        <f>G36/G37*100</f>
        <v>38.314176245210732</v>
      </c>
      <c r="H39" s="24">
        <f>H36/H37*100</f>
        <v>122.22222222222223</v>
      </c>
      <c r="I39" s="24">
        <f>I36/I37*100</f>
        <v>96.335697399527191</v>
      </c>
      <c r="J39" s="23"/>
      <c r="K39" s="56"/>
      <c r="L39" s="81" t="s">
        <v>11</v>
      </c>
      <c r="M39" s="82">
        <f>J18</f>
        <v>26.231302444363369</v>
      </c>
      <c r="Q39" s="57"/>
    </row>
    <row r="40" spans="1:17" ht="15" customHeight="1" x14ac:dyDescent="0.25">
      <c r="A40" s="250"/>
      <c r="B40" s="228" t="s">
        <v>102</v>
      </c>
      <c r="C40" s="25" t="e">
        <f>C36/C38*100</f>
        <v>#DIV/0!</v>
      </c>
      <c r="D40" s="220">
        <f>D36/D38*100</f>
        <v>123.68421052631579</v>
      </c>
      <c r="E40" s="24">
        <f>E36/E38*100</f>
        <v>139.4736842105263</v>
      </c>
      <c r="F40" s="23"/>
      <c r="G40" s="25" t="e">
        <f>G36/G38*100</f>
        <v>#DIV/0!</v>
      </c>
      <c r="H40" s="24">
        <f>H36/H38*100</f>
        <v>173.54368932038835</v>
      </c>
      <c r="I40" s="24">
        <f>I36/I38*100</f>
        <v>197.8155339805825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11.320754716981133</v>
      </c>
      <c r="D41" s="46">
        <f>D36/E36*100</f>
        <v>88.679245283018872</v>
      </c>
      <c r="E41" s="46">
        <f>SUM(C41:D41)</f>
        <v>100</v>
      </c>
      <c r="F41" s="26"/>
      <c r="G41" s="47">
        <f>G36/I36*100</f>
        <v>12.269938650306749</v>
      </c>
      <c r="H41" s="46">
        <f>H36/I36*100</f>
        <v>87.730061349693258</v>
      </c>
      <c r="I41" s="46">
        <f>SUM(G41:H41)</f>
        <v>100</v>
      </c>
      <c r="J41" s="26"/>
      <c r="K41" s="56"/>
      <c r="L41" s="81" t="s">
        <v>80</v>
      </c>
      <c r="M41" s="82">
        <f>J36</f>
        <v>29.733673841663627</v>
      </c>
      <c r="Q41" s="57"/>
    </row>
    <row r="42" spans="1:17" ht="15" customHeight="1" x14ac:dyDescent="0.25">
      <c r="A42" s="262" t="s">
        <v>77</v>
      </c>
      <c r="B42" s="235" t="s">
        <v>100</v>
      </c>
      <c r="C42" s="73">
        <f t="shared" ref="C42:D44" si="1">C30+C36</f>
        <v>124</v>
      </c>
      <c r="D42" s="51">
        <f t="shared" si="1"/>
        <v>199</v>
      </c>
      <c r="E42" s="51">
        <f>SUM(C42:D42)</f>
        <v>323</v>
      </c>
      <c r="F42" s="52">
        <f>F6+F12+F18+F24+F36</f>
        <v>100</v>
      </c>
      <c r="G42" s="73">
        <f>G30+G36</f>
        <v>981</v>
      </c>
      <c r="H42" s="51">
        <f t="shared" ref="G42:H44" si="2">H30+H36</f>
        <v>1760</v>
      </c>
      <c r="I42" s="51">
        <f>SUM(G42:H42)</f>
        <v>2741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97</v>
      </c>
      <c r="C43" s="74">
        <f t="shared" si="1"/>
        <v>69</v>
      </c>
      <c r="D43" s="32">
        <f t="shared" si="1"/>
        <v>153</v>
      </c>
      <c r="E43" s="32">
        <f>SUM(C43:D43)</f>
        <v>222</v>
      </c>
      <c r="F43" s="33">
        <f>F31+F37</f>
        <v>100</v>
      </c>
      <c r="G43" s="74">
        <f t="shared" si="2"/>
        <v>830</v>
      </c>
      <c r="H43" s="32">
        <f t="shared" si="2"/>
        <v>2006</v>
      </c>
      <c r="I43" s="32">
        <f>SUM(G43:H43)</f>
        <v>2836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91</v>
      </c>
      <c r="D44" s="32">
        <f t="shared" si="1"/>
        <v>101</v>
      </c>
      <c r="E44" s="32">
        <f>SUM(C44:D44)</f>
        <v>192</v>
      </c>
      <c r="F44" s="33">
        <f>F32+F38</f>
        <v>100</v>
      </c>
      <c r="G44" s="74">
        <f t="shared" si="2"/>
        <v>729</v>
      </c>
      <c r="H44" s="32">
        <f t="shared" si="2"/>
        <v>1303</v>
      </c>
      <c r="I44" s="192">
        <f>SUM(G44:H44)</f>
        <v>2032</v>
      </c>
      <c r="J44" s="33">
        <f>J32+J38</f>
        <v>100</v>
      </c>
      <c r="K44" s="56"/>
      <c r="Q44" s="57"/>
    </row>
    <row r="45" spans="1:17" ht="15" customHeight="1" x14ac:dyDescent="0.25">
      <c r="A45" s="262"/>
      <c r="B45" s="236" t="s">
        <v>101</v>
      </c>
      <c r="C45" s="35">
        <f>C42/C43*100</f>
        <v>179.71014492753622</v>
      </c>
      <c r="D45" s="34">
        <f>D42/D43*100</f>
        <v>130.06535947712419</v>
      </c>
      <c r="E45" s="34">
        <f>E42/E43*100</f>
        <v>145.4954954954955</v>
      </c>
      <c r="F45" s="33"/>
      <c r="G45" s="35">
        <f>G42/G43*100</f>
        <v>118.19277108433735</v>
      </c>
      <c r="H45" s="34">
        <f>H42/H43*100</f>
        <v>87.736789631106689</v>
      </c>
      <c r="I45" s="34">
        <f>I42/I43*100</f>
        <v>96.650211565585337</v>
      </c>
      <c r="J45" s="33"/>
      <c r="K45" s="56"/>
      <c r="Q45" s="57"/>
    </row>
    <row r="46" spans="1:17" ht="15" customHeight="1" x14ac:dyDescent="0.25">
      <c r="A46" s="262"/>
      <c r="B46" s="236" t="s">
        <v>102</v>
      </c>
      <c r="C46" s="35">
        <f>C42/C44*100</f>
        <v>136.26373626373626</v>
      </c>
      <c r="D46" s="34">
        <f>D42/D44*100</f>
        <v>197.02970297029702</v>
      </c>
      <c r="E46" s="34">
        <f>E42/E44*100</f>
        <v>168.22916666666669</v>
      </c>
      <c r="F46" s="33"/>
      <c r="G46" s="35">
        <f>G42/G44*100</f>
        <v>134.5679012345679</v>
      </c>
      <c r="H46" s="34">
        <f>H42/H44*100</f>
        <v>135.07290867229472</v>
      </c>
      <c r="I46" s="34">
        <f>I42/I44*100</f>
        <v>134.89173228346456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38.390092879256969</v>
      </c>
      <c r="D47" s="36">
        <f>D42/E42*100</f>
        <v>61.609907120743031</v>
      </c>
      <c r="E47" s="36">
        <f>SUM(C47:D47)</f>
        <v>100</v>
      </c>
      <c r="F47" s="37"/>
      <c r="G47" s="38">
        <f>G42/I42*100</f>
        <v>35.789857716161983</v>
      </c>
      <c r="H47" s="36">
        <f>H42/I42*100</f>
        <v>64.21014228383801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O119" sqref="O11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105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106</v>
      </c>
      <c r="C4" s="274"/>
      <c r="D4" s="274"/>
      <c r="E4" s="275" t="s">
        <v>100</v>
      </c>
      <c r="F4" s="274"/>
      <c r="G4" s="276"/>
      <c r="H4" s="274" t="s">
        <v>97</v>
      </c>
      <c r="I4" s="274"/>
      <c r="J4" s="274"/>
      <c r="K4" s="277" t="s">
        <v>107</v>
      </c>
      <c r="L4" s="278"/>
      <c r="M4" s="274" t="s">
        <v>108</v>
      </c>
      <c r="N4" s="274"/>
      <c r="O4" s="279" t="s">
        <v>101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45.742471443406025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118</v>
      </c>
      <c r="C6" s="123">
        <v>881</v>
      </c>
      <c r="D6" s="127">
        <f t="shared" ref="D6:D37" si="1">IF($C$83&lt;&gt;0,C6/$C$83*100,0)</f>
        <v>45.742471443406025</v>
      </c>
      <c r="E6" s="124">
        <v>61</v>
      </c>
      <c r="F6" s="123">
        <v>569</v>
      </c>
      <c r="G6" s="125">
        <f t="shared" ref="G6:G37" si="2">IF($F$83&lt;&gt;0,F6/$F$83*100,0)</f>
        <v>28.592964824120603</v>
      </c>
      <c r="H6" s="122">
        <v>91</v>
      </c>
      <c r="I6" s="123">
        <v>729</v>
      </c>
      <c r="J6" s="127">
        <f t="shared" ref="J6:J37" si="3">IF($I$83&lt;&gt;0,I6/$I$83*100,0)</f>
        <v>45</v>
      </c>
      <c r="K6" s="132">
        <f t="shared" ref="K6:K37" si="4">IF(OR(B6&lt;&gt;0)*(E6&lt;&gt;0),B6/E6*100," ")</f>
        <v>193.44262295081967</v>
      </c>
      <c r="L6" s="133">
        <f t="shared" ref="L6:L37" si="5">IF(OR(C6&lt;&gt;0)*(F6&lt;&gt;0),C6/F6*100," ")</f>
        <v>154.83304042179262</v>
      </c>
      <c r="M6" s="189">
        <f t="shared" ref="M6:M37" si="6">IF(OR(B6&lt;&gt;0)*(H6&lt;&gt;0),B6/H6*100," ")</f>
        <v>129.67032967032966</v>
      </c>
      <c r="N6" s="190">
        <f t="shared" ref="N6:N37" si="7">IF(OR(C6&lt;&gt;0)*(I6&lt;&gt;0),C6/I6*100," ")</f>
        <v>120.85048010973938</v>
      </c>
      <c r="O6" s="131">
        <f>IF(OR(E6&lt;&gt;0)*(H6&lt;&gt;0),E6/H6*100," ")</f>
        <v>67.032967032967022</v>
      </c>
      <c r="P6" s="133">
        <f>IF(OR(F6&lt;&gt;0)*(I6&lt;&gt;0),F6/I6*100," ")</f>
        <v>78.052126200274358</v>
      </c>
      <c r="Q6" t="str">
        <f t="shared" si="0"/>
        <v>Ukrajina</v>
      </c>
      <c r="R6" s="101">
        <f t="shared" ref="R6:R14" si="8">D7</f>
        <v>11.630321910695743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87</v>
      </c>
      <c r="B7" s="108">
        <v>26</v>
      </c>
      <c r="C7" s="109">
        <v>224</v>
      </c>
      <c r="D7" s="128">
        <f t="shared" si="1"/>
        <v>11.630321910695743</v>
      </c>
      <c r="E7" s="112">
        <v>0</v>
      </c>
      <c r="F7" s="109">
        <v>0</v>
      </c>
      <c r="G7" s="39">
        <f t="shared" si="2"/>
        <v>0</v>
      </c>
      <c r="H7" s="108">
        <v>0</v>
      </c>
      <c r="I7" s="109">
        <v>0</v>
      </c>
      <c r="J7" s="127">
        <f t="shared" si="3"/>
        <v>0</v>
      </c>
      <c r="K7" s="132" t="str">
        <f t="shared" si="4"/>
        <v xml:space="preserve"> </v>
      </c>
      <c r="L7" s="133" t="str">
        <f t="shared" si="5"/>
        <v xml:space="preserve"> </v>
      </c>
      <c r="M7" s="40" t="str">
        <f t="shared" si="6"/>
        <v xml:space="preserve"> </v>
      </c>
      <c r="N7" s="41" t="str">
        <f t="shared" si="7"/>
        <v xml:space="preserve"> </v>
      </c>
      <c r="O7" s="131" t="str">
        <f t="shared" ref="O7:O38" si="9">IF(OR(E7&lt;&gt;0)*(H7&lt;&gt;0),E7/H7*100," ")</f>
        <v xml:space="preserve"> </v>
      </c>
      <c r="P7" s="133" t="str">
        <f t="shared" ref="P7:P70" si="10">IF(OR(F7&lt;&gt;0)*(I7&lt;&gt;0),F7/I7*100," ")</f>
        <v xml:space="preserve"> </v>
      </c>
      <c r="Q7" t="str">
        <f t="shared" si="0"/>
        <v>Slovenija</v>
      </c>
      <c r="R7" s="101">
        <f t="shared" si="8"/>
        <v>7.2170301142263762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20</v>
      </c>
      <c r="B8" s="108">
        <v>41</v>
      </c>
      <c r="C8" s="109">
        <v>139</v>
      </c>
      <c r="D8" s="128">
        <f t="shared" si="1"/>
        <v>7.2170301142263762</v>
      </c>
      <c r="E8" s="112">
        <v>55</v>
      </c>
      <c r="F8" s="109">
        <v>142</v>
      </c>
      <c r="G8" s="39">
        <f t="shared" si="2"/>
        <v>7.1356783919597984</v>
      </c>
      <c r="H8" s="108">
        <v>17</v>
      </c>
      <c r="I8" s="109">
        <v>95</v>
      </c>
      <c r="J8" s="127">
        <f t="shared" si="3"/>
        <v>5.8641975308641969</v>
      </c>
      <c r="K8" s="132">
        <f t="shared" si="4"/>
        <v>74.545454545454547</v>
      </c>
      <c r="L8" s="133">
        <f t="shared" si="5"/>
        <v>97.887323943661968</v>
      </c>
      <c r="M8" s="40">
        <f t="shared" si="6"/>
        <v>241.17647058823528</v>
      </c>
      <c r="N8" s="41">
        <f t="shared" si="7"/>
        <v>146.31578947368422</v>
      </c>
      <c r="O8" s="131">
        <f t="shared" si="9"/>
        <v>323.52941176470591</v>
      </c>
      <c r="P8" s="133">
        <f t="shared" si="10"/>
        <v>149.4736842105263</v>
      </c>
      <c r="Q8" t="str">
        <f t="shared" si="0"/>
        <v>Srbija</v>
      </c>
      <c r="R8" s="101">
        <f t="shared" si="8"/>
        <v>7.009345794392523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52</v>
      </c>
      <c r="B9" s="108">
        <v>15</v>
      </c>
      <c r="C9" s="109">
        <v>135</v>
      </c>
      <c r="D9" s="128">
        <f t="shared" si="1"/>
        <v>7.009345794392523</v>
      </c>
      <c r="E9" s="112">
        <v>1</v>
      </c>
      <c r="F9" s="109">
        <v>52</v>
      </c>
      <c r="G9" s="39">
        <f t="shared" si="2"/>
        <v>2.613065326633166</v>
      </c>
      <c r="H9" s="108">
        <v>2</v>
      </c>
      <c r="I9" s="109">
        <v>64</v>
      </c>
      <c r="J9" s="127">
        <f t="shared" si="3"/>
        <v>3.9506172839506171</v>
      </c>
      <c r="K9" s="132">
        <f t="shared" si="4"/>
        <v>1500</v>
      </c>
      <c r="L9" s="133">
        <f t="shared" si="5"/>
        <v>259.61538461538464</v>
      </c>
      <c r="M9" s="40">
        <f t="shared" si="6"/>
        <v>750</v>
      </c>
      <c r="N9" s="41">
        <f t="shared" si="7"/>
        <v>210.9375</v>
      </c>
      <c r="O9" s="131">
        <f t="shared" si="9"/>
        <v>50</v>
      </c>
      <c r="P9" s="133">
        <f t="shared" si="10"/>
        <v>81.25</v>
      </c>
      <c r="Q9" t="str">
        <f t="shared" si="0"/>
        <v>Italija</v>
      </c>
      <c r="R9" s="101">
        <f t="shared" si="8"/>
        <v>6.95742471443406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40</v>
      </c>
      <c r="B10" s="108">
        <v>32</v>
      </c>
      <c r="C10" s="109">
        <v>134</v>
      </c>
      <c r="D10" s="128">
        <f t="shared" si="1"/>
        <v>6.95742471443406</v>
      </c>
      <c r="E10" s="112">
        <v>3</v>
      </c>
      <c r="F10" s="109">
        <v>5</v>
      </c>
      <c r="G10" s="39">
        <f t="shared" si="2"/>
        <v>0.25125628140703515</v>
      </c>
      <c r="H10" s="108">
        <v>6</v>
      </c>
      <c r="I10" s="109">
        <v>7</v>
      </c>
      <c r="J10" s="127">
        <f t="shared" si="3"/>
        <v>0.43209876543209874</v>
      </c>
      <c r="K10" s="132">
        <f t="shared" si="4"/>
        <v>1066.6666666666665</v>
      </c>
      <c r="L10" s="133">
        <f t="shared" si="5"/>
        <v>2680</v>
      </c>
      <c r="M10" s="40">
        <f t="shared" si="6"/>
        <v>533.33333333333326</v>
      </c>
      <c r="N10" s="41">
        <f t="shared" si="7"/>
        <v>1914.2857142857142</v>
      </c>
      <c r="O10" s="131">
        <f t="shared" si="9"/>
        <v>50</v>
      </c>
      <c r="P10" s="133">
        <f t="shared" si="10"/>
        <v>71.428571428571431</v>
      </c>
      <c r="Q10" t="str">
        <f t="shared" si="0"/>
        <v>Njemačka</v>
      </c>
      <c r="R10" s="101">
        <f t="shared" si="8"/>
        <v>2.6998961578400831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22</v>
      </c>
      <c r="B11" s="116">
        <v>2</v>
      </c>
      <c r="C11" s="117">
        <v>52</v>
      </c>
      <c r="D11" s="129">
        <f t="shared" si="1"/>
        <v>2.6998961578400831</v>
      </c>
      <c r="E11" s="118">
        <v>8</v>
      </c>
      <c r="F11" s="117">
        <v>34</v>
      </c>
      <c r="G11" s="119">
        <f t="shared" si="2"/>
        <v>1.7085427135678393</v>
      </c>
      <c r="H11" s="116">
        <v>7</v>
      </c>
      <c r="I11" s="110">
        <v>80</v>
      </c>
      <c r="J11" s="152">
        <f t="shared" si="3"/>
        <v>4.9382716049382713</v>
      </c>
      <c r="K11" s="195">
        <f t="shared" si="4"/>
        <v>25</v>
      </c>
      <c r="L11" s="196">
        <f t="shared" si="5"/>
        <v>152.94117647058823</v>
      </c>
      <c r="M11" s="197">
        <f t="shared" si="6"/>
        <v>28.571428571428569</v>
      </c>
      <c r="N11" s="214">
        <f t="shared" si="7"/>
        <v>65</v>
      </c>
      <c r="O11" s="215">
        <f t="shared" si="9"/>
        <v>114.28571428571428</v>
      </c>
      <c r="P11" s="196">
        <f t="shared" si="10"/>
        <v>42.5</v>
      </c>
      <c r="Q11" t="str">
        <f t="shared" si="0"/>
        <v>Ost. azijske zemlje</v>
      </c>
      <c r="R11" s="101">
        <f t="shared" si="8"/>
        <v>2.4922118380062304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110</v>
      </c>
      <c r="B12" s="116">
        <v>2</v>
      </c>
      <c r="C12" s="117">
        <v>48</v>
      </c>
      <c r="D12" s="129">
        <f t="shared" si="1"/>
        <v>2.4922118380062304</v>
      </c>
      <c r="E12" s="118">
        <v>16</v>
      </c>
      <c r="F12" s="117">
        <v>482</v>
      </c>
      <c r="G12" s="119">
        <f t="shared" si="2"/>
        <v>24.221105527638191</v>
      </c>
      <c r="H12" s="116">
        <v>1</v>
      </c>
      <c r="I12" s="110">
        <v>155</v>
      </c>
      <c r="J12" s="152">
        <f t="shared" si="3"/>
        <v>9.5679012345679002</v>
      </c>
      <c r="K12" s="195">
        <f t="shared" si="4"/>
        <v>12.5</v>
      </c>
      <c r="L12" s="196">
        <f t="shared" si="5"/>
        <v>9.9585062240663902</v>
      </c>
      <c r="M12" s="197">
        <f t="shared" si="6"/>
        <v>200</v>
      </c>
      <c r="N12" s="214">
        <f t="shared" si="7"/>
        <v>30.967741935483872</v>
      </c>
      <c r="O12" s="215">
        <f t="shared" si="9"/>
        <v>1600</v>
      </c>
      <c r="P12" s="196">
        <f t="shared" si="10"/>
        <v>310.9677419354839</v>
      </c>
      <c r="Q12" t="str">
        <f t="shared" si="0"/>
        <v>SAD</v>
      </c>
      <c r="R12" s="101">
        <f t="shared" si="8"/>
        <v>2.4922118380062304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24</v>
      </c>
      <c r="B13" s="116">
        <v>4</v>
      </c>
      <c r="C13" s="117">
        <v>48</v>
      </c>
      <c r="D13" s="129">
        <f t="shared" si="1"/>
        <v>2.4922118380062304</v>
      </c>
      <c r="E13" s="118">
        <v>1</v>
      </c>
      <c r="F13" s="117">
        <v>3</v>
      </c>
      <c r="G13" s="119">
        <f t="shared" si="2"/>
        <v>0.15075376884422109</v>
      </c>
      <c r="H13" s="116">
        <v>0</v>
      </c>
      <c r="I13" s="110">
        <v>0</v>
      </c>
      <c r="J13" s="152">
        <f t="shared" si="3"/>
        <v>0</v>
      </c>
      <c r="K13" s="195">
        <f t="shared" si="4"/>
        <v>400</v>
      </c>
      <c r="L13" s="196">
        <f t="shared" si="5"/>
        <v>1600</v>
      </c>
      <c r="M13" s="197" t="str">
        <f t="shared" si="6"/>
        <v xml:space="preserve"> </v>
      </c>
      <c r="N13" s="214" t="str">
        <f t="shared" si="7"/>
        <v xml:space="preserve"> </v>
      </c>
      <c r="O13" s="215" t="str">
        <f t="shared" si="9"/>
        <v xml:space="preserve"> </v>
      </c>
      <c r="P13" s="196" t="str">
        <f t="shared" si="10"/>
        <v xml:space="preserve"> </v>
      </c>
      <c r="Q13" t="str">
        <f t="shared" si="0"/>
        <v>Indija</v>
      </c>
      <c r="R13" s="101">
        <f t="shared" si="8"/>
        <v>2.2845275181723781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63</v>
      </c>
      <c r="B14" s="116">
        <v>2</v>
      </c>
      <c r="C14" s="117">
        <v>44</v>
      </c>
      <c r="D14" s="129">
        <f t="shared" si="1"/>
        <v>2.2845275181723781</v>
      </c>
      <c r="E14" s="118">
        <v>0</v>
      </c>
      <c r="F14" s="117">
        <v>0</v>
      </c>
      <c r="G14" s="119">
        <f t="shared" si="2"/>
        <v>0</v>
      </c>
      <c r="H14" s="116">
        <v>0</v>
      </c>
      <c r="I14" s="110">
        <v>129</v>
      </c>
      <c r="J14" s="152">
        <f t="shared" si="3"/>
        <v>7.9629629629629637</v>
      </c>
      <c r="K14" s="195" t="str">
        <f t="shared" si="4"/>
        <v xml:space="preserve"> </v>
      </c>
      <c r="L14" s="196" t="str">
        <f t="shared" si="5"/>
        <v xml:space="preserve"> </v>
      </c>
      <c r="M14" s="197" t="str">
        <f t="shared" si="6"/>
        <v xml:space="preserve"> </v>
      </c>
      <c r="N14" s="214">
        <f t="shared" si="7"/>
        <v>34.108527131782942</v>
      </c>
      <c r="O14" s="215" t="str">
        <f t="shared" si="9"/>
        <v xml:space="preserve"> </v>
      </c>
      <c r="P14" s="196" t="str">
        <f t="shared" si="10"/>
        <v xml:space="preserve"> </v>
      </c>
      <c r="Q14" t="str">
        <f t="shared" si="0"/>
        <v>BiH</v>
      </c>
      <c r="R14" s="101">
        <f t="shared" si="8"/>
        <v>2.0249221183800623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111</v>
      </c>
      <c r="B15" s="116">
        <v>7</v>
      </c>
      <c r="C15" s="117">
        <v>39</v>
      </c>
      <c r="D15" s="129">
        <f t="shared" si="1"/>
        <v>2.0249221183800623</v>
      </c>
      <c r="E15" s="118">
        <v>1</v>
      </c>
      <c r="F15" s="117">
        <v>60</v>
      </c>
      <c r="G15" s="119">
        <f t="shared" si="2"/>
        <v>3.0150753768844218</v>
      </c>
      <c r="H15" s="116">
        <v>10</v>
      </c>
      <c r="I15" s="110">
        <v>160</v>
      </c>
      <c r="J15" s="152">
        <f t="shared" si="3"/>
        <v>9.8765432098765427</v>
      </c>
      <c r="K15" s="195">
        <f t="shared" si="4"/>
        <v>700</v>
      </c>
      <c r="L15" s="196">
        <f t="shared" si="5"/>
        <v>65</v>
      </c>
      <c r="M15" s="197">
        <f t="shared" si="6"/>
        <v>70</v>
      </c>
      <c r="N15" s="214">
        <f t="shared" si="7"/>
        <v>24.375</v>
      </c>
      <c r="O15" s="215">
        <f t="shared" si="9"/>
        <v>10</v>
      </c>
      <c r="P15" s="196">
        <f t="shared" si="10"/>
        <v>37.5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53</v>
      </c>
      <c r="B16" s="79">
        <v>4</v>
      </c>
      <c r="C16" s="5">
        <v>36</v>
      </c>
      <c r="D16" s="130">
        <f t="shared" si="1"/>
        <v>1.8691588785046727</v>
      </c>
      <c r="E16" s="80">
        <v>0</v>
      </c>
      <c r="F16" s="5">
        <v>0</v>
      </c>
      <c r="G16" s="94">
        <f t="shared" si="2"/>
        <v>0</v>
      </c>
      <c r="H16" s="79">
        <v>0</v>
      </c>
      <c r="I16" s="5">
        <v>0</v>
      </c>
      <c r="J16" s="153">
        <f t="shared" si="3"/>
        <v>0</v>
      </c>
      <c r="K16" s="194" t="str">
        <f t="shared" si="4"/>
        <v xml:space="preserve"> </v>
      </c>
      <c r="L16" s="198" t="str">
        <f t="shared" si="5"/>
        <v xml:space="preserve"> </v>
      </c>
      <c r="M16" s="95" t="str">
        <f t="shared" si="6"/>
        <v xml:space="preserve"> </v>
      </c>
      <c r="N16" s="96" t="str">
        <f t="shared" si="7"/>
        <v xml:space="preserve"> </v>
      </c>
      <c r="O16" s="199" t="str">
        <f t="shared" si="9"/>
        <v xml:space="preserve"> </v>
      </c>
      <c r="P16" s="198" t="str">
        <f t="shared" si="10"/>
        <v xml:space="preserve"> 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65</v>
      </c>
      <c r="B17" s="79">
        <v>0</v>
      </c>
      <c r="C17" s="5">
        <v>28</v>
      </c>
      <c r="D17" s="130">
        <f t="shared" si="1"/>
        <v>1.4537902388369679</v>
      </c>
      <c r="E17" s="80">
        <v>0</v>
      </c>
      <c r="F17" s="5">
        <v>0</v>
      </c>
      <c r="G17" s="94">
        <f t="shared" si="2"/>
        <v>0</v>
      </c>
      <c r="H17" s="79">
        <v>0</v>
      </c>
      <c r="I17" s="5">
        <v>0</v>
      </c>
      <c r="J17" s="153">
        <f t="shared" si="3"/>
        <v>0</v>
      </c>
      <c r="K17" s="194" t="str">
        <f t="shared" si="4"/>
        <v xml:space="preserve"> </v>
      </c>
      <c r="L17" s="198" t="str">
        <f t="shared" si="5"/>
        <v xml:space="preserve"> </v>
      </c>
      <c r="M17" s="95" t="str">
        <f t="shared" si="6"/>
        <v xml:space="preserve"> </v>
      </c>
      <c r="N17" s="96" t="str">
        <f t="shared" si="7"/>
        <v xml:space="preserve"> </v>
      </c>
      <c r="O17" s="199" t="str">
        <f t="shared" si="9"/>
        <v xml:space="preserve"> </v>
      </c>
      <c r="P17" s="198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43</v>
      </c>
      <c r="B18" s="79">
        <v>2</v>
      </c>
      <c r="C18" s="5">
        <v>27</v>
      </c>
      <c r="D18" s="130">
        <f t="shared" si="1"/>
        <v>1.4018691588785046</v>
      </c>
      <c r="E18" s="80">
        <v>0</v>
      </c>
      <c r="F18" s="5">
        <v>0</v>
      </c>
      <c r="G18" s="94">
        <f t="shared" si="2"/>
        <v>0</v>
      </c>
      <c r="H18" s="79">
        <v>0</v>
      </c>
      <c r="I18" s="5">
        <v>0</v>
      </c>
      <c r="J18" s="153">
        <f t="shared" si="3"/>
        <v>0</v>
      </c>
      <c r="K18" s="194" t="str">
        <f t="shared" si="4"/>
        <v xml:space="preserve"> </v>
      </c>
      <c r="L18" s="198" t="str">
        <f t="shared" si="5"/>
        <v xml:space="preserve"> </v>
      </c>
      <c r="M18" s="95" t="str">
        <f t="shared" si="6"/>
        <v xml:space="preserve"> </v>
      </c>
      <c r="N18" s="96" t="str">
        <f t="shared" si="7"/>
        <v xml:space="preserve"> </v>
      </c>
      <c r="O18" s="199" t="str">
        <f t="shared" si="9"/>
        <v xml:space="preserve"> </v>
      </c>
      <c r="P18" s="198" t="str">
        <f t="shared" si="10"/>
        <v xml:space="preserve"> 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54</v>
      </c>
      <c r="B19" s="141">
        <v>0</v>
      </c>
      <c r="C19" s="111">
        <v>27</v>
      </c>
      <c r="D19" s="130">
        <f t="shared" si="1"/>
        <v>1.4018691588785046</v>
      </c>
      <c r="E19" s="80">
        <v>0</v>
      </c>
      <c r="F19" s="5">
        <v>0</v>
      </c>
      <c r="G19" s="94">
        <f t="shared" si="2"/>
        <v>0</v>
      </c>
      <c r="H19" s="79">
        <v>0</v>
      </c>
      <c r="I19" s="5">
        <v>0</v>
      </c>
      <c r="J19" s="153">
        <f t="shared" si="3"/>
        <v>0</v>
      </c>
      <c r="K19" s="194" t="str">
        <f t="shared" si="4"/>
        <v xml:space="preserve"> </v>
      </c>
      <c r="L19" s="198" t="str">
        <f t="shared" si="5"/>
        <v xml:space="preserve"> </v>
      </c>
      <c r="M19" s="95" t="str">
        <f t="shared" si="6"/>
        <v xml:space="preserve"> </v>
      </c>
      <c r="N19" s="96" t="str">
        <f t="shared" si="7"/>
        <v xml:space="preserve"> </v>
      </c>
      <c r="O19" s="199" t="str">
        <f t="shared" si="9"/>
        <v xml:space="preserve"> </v>
      </c>
      <c r="P19" s="198" t="str">
        <f t="shared" si="10"/>
        <v xml:space="preserve"> 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28</v>
      </c>
      <c r="B20" s="141">
        <v>6</v>
      </c>
      <c r="C20" s="111">
        <v>21</v>
      </c>
      <c r="D20" s="130">
        <f t="shared" si="1"/>
        <v>1.0903426791277258</v>
      </c>
      <c r="E20" s="80">
        <v>9</v>
      </c>
      <c r="F20" s="5">
        <v>95</v>
      </c>
      <c r="G20" s="94">
        <f t="shared" si="2"/>
        <v>4.7738693467336679</v>
      </c>
      <c r="H20" s="79">
        <v>4</v>
      </c>
      <c r="I20" s="5">
        <v>46</v>
      </c>
      <c r="J20" s="153">
        <f t="shared" si="3"/>
        <v>2.8395061728395063</v>
      </c>
      <c r="K20" s="194">
        <f t="shared" si="4"/>
        <v>66.666666666666657</v>
      </c>
      <c r="L20" s="198">
        <f t="shared" si="5"/>
        <v>22.105263157894736</v>
      </c>
      <c r="M20" s="95">
        <f t="shared" si="6"/>
        <v>150</v>
      </c>
      <c r="N20" s="96">
        <f t="shared" si="7"/>
        <v>45.652173913043477</v>
      </c>
      <c r="O20" s="199">
        <f t="shared" si="9"/>
        <v>225</v>
      </c>
      <c r="P20" s="198">
        <f t="shared" si="10"/>
        <v>206.52173913043475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44</v>
      </c>
      <c r="B21" s="79">
        <v>3</v>
      </c>
      <c r="C21" s="5">
        <v>11</v>
      </c>
      <c r="D21" s="130">
        <f t="shared" si="1"/>
        <v>0.57113187954309452</v>
      </c>
      <c r="E21" s="80">
        <v>0</v>
      </c>
      <c r="F21" s="5">
        <v>0</v>
      </c>
      <c r="G21" s="94">
        <f t="shared" si="2"/>
        <v>0</v>
      </c>
      <c r="H21" s="79">
        <v>5</v>
      </c>
      <c r="I21" s="5">
        <v>10</v>
      </c>
      <c r="J21" s="153">
        <f t="shared" si="3"/>
        <v>0.61728395061728392</v>
      </c>
      <c r="K21" s="194" t="str">
        <f t="shared" si="4"/>
        <v xml:space="preserve"> </v>
      </c>
      <c r="L21" s="198" t="str">
        <f t="shared" si="5"/>
        <v xml:space="preserve"> </v>
      </c>
      <c r="M21" s="95">
        <f t="shared" si="6"/>
        <v>60</v>
      </c>
      <c r="N21" s="96">
        <f t="shared" si="7"/>
        <v>110.00000000000001</v>
      </c>
      <c r="O21" s="199" t="str">
        <f t="shared" si="9"/>
        <v xml:space="preserve"> </v>
      </c>
      <c r="P21" s="198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26</v>
      </c>
      <c r="B22" s="141">
        <v>1</v>
      </c>
      <c r="C22" s="111">
        <v>10</v>
      </c>
      <c r="D22" s="130">
        <f t="shared" si="1"/>
        <v>0.51921079958463134</v>
      </c>
      <c r="E22" s="80">
        <v>3</v>
      </c>
      <c r="F22" s="5">
        <v>9</v>
      </c>
      <c r="G22" s="94">
        <f t="shared" si="2"/>
        <v>0.45226130653266328</v>
      </c>
      <c r="H22" s="79">
        <v>0</v>
      </c>
      <c r="I22" s="5">
        <v>0</v>
      </c>
      <c r="J22" s="153">
        <f t="shared" si="3"/>
        <v>0</v>
      </c>
      <c r="K22" s="194">
        <f t="shared" si="4"/>
        <v>33.333333333333329</v>
      </c>
      <c r="L22" s="198">
        <f t="shared" si="5"/>
        <v>111.11111111111111</v>
      </c>
      <c r="M22" s="95" t="str">
        <f t="shared" si="6"/>
        <v xml:space="preserve"> </v>
      </c>
      <c r="N22" s="96" t="str">
        <f t="shared" si="7"/>
        <v xml:space="preserve"> </v>
      </c>
      <c r="O22" s="199" t="str">
        <f t="shared" si="9"/>
        <v xml:space="preserve"> </v>
      </c>
      <c r="P22" s="198" t="str">
        <f t="shared" si="10"/>
        <v xml:space="preserve"> 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91</v>
      </c>
      <c r="B23" s="141">
        <v>1</v>
      </c>
      <c r="C23" s="111">
        <v>8</v>
      </c>
      <c r="D23" s="130">
        <f t="shared" si="1"/>
        <v>0.4153686396677051</v>
      </c>
      <c r="E23" s="80">
        <v>0</v>
      </c>
      <c r="F23" s="5">
        <v>0</v>
      </c>
      <c r="G23" s="94">
        <f t="shared" si="2"/>
        <v>0</v>
      </c>
      <c r="H23" s="79">
        <v>0</v>
      </c>
      <c r="I23" s="5">
        <v>0</v>
      </c>
      <c r="J23" s="153">
        <f t="shared" si="3"/>
        <v>0</v>
      </c>
      <c r="K23" s="194" t="str">
        <f t="shared" si="4"/>
        <v xml:space="preserve"> </v>
      </c>
      <c r="L23" s="198" t="str">
        <f t="shared" si="5"/>
        <v xml:space="preserve"> </v>
      </c>
      <c r="M23" s="95" t="str">
        <f t="shared" si="6"/>
        <v xml:space="preserve"> </v>
      </c>
      <c r="N23" s="96" t="str">
        <f t="shared" si="7"/>
        <v xml:space="preserve"> 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34</v>
      </c>
      <c r="B24" s="141">
        <v>1</v>
      </c>
      <c r="C24" s="111">
        <v>5</v>
      </c>
      <c r="D24" s="130">
        <f t="shared" si="1"/>
        <v>0.25960539979231567</v>
      </c>
      <c r="E24" s="80">
        <v>0</v>
      </c>
      <c r="F24" s="5">
        <v>0</v>
      </c>
      <c r="G24" s="94">
        <f t="shared" si="2"/>
        <v>0</v>
      </c>
      <c r="H24" s="79">
        <v>0</v>
      </c>
      <c r="I24" s="5">
        <v>0</v>
      </c>
      <c r="J24" s="153">
        <f t="shared" si="3"/>
        <v>0</v>
      </c>
      <c r="K24" s="194" t="str">
        <f t="shared" si="4"/>
        <v xml:space="preserve"> </v>
      </c>
      <c r="L24" s="198" t="str">
        <f t="shared" si="5"/>
        <v xml:space="preserve"> </v>
      </c>
      <c r="M24" s="95" t="str">
        <f t="shared" si="6"/>
        <v xml:space="preserve"> </v>
      </c>
      <c r="N24" s="96" t="str">
        <f t="shared" si="7"/>
        <v xml:space="preserve"> </v>
      </c>
      <c r="O24" s="199" t="str">
        <f t="shared" si="9"/>
        <v xml:space="preserve"> </v>
      </c>
      <c r="P24" s="198" t="str">
        <f t="shared" si="10"/>
        <v xml:space="preserve"> 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109</v>
      </c>
      <c r="B25" s="141">
        <v>1</v>
      </c>
      <c r="C25" s="111">
        <v>5</v>
      </c>
      <c r="D25" s="130">
        <f t="shared" si="1"/>
        <v>0.25960539979231567</v>
      </c>
      <c r="E25" s="80">
        <v>0</v>
      </c>
      <c r="F25" s="5">
        <v>160</v>
      </c>
      <c r="G25" s="94">
        <f t="shared" si="2"/>
        <v>8.0402010050251249</v>
      </c>
      <c r="H25" s="79">
        <v>0</v>
      </c>
      <c r="I25" s="5">
        <v>0</v>
      </c>
      <c r="J25" s="153">
        <f t="shared" si="3"/>
        <v>0</v>
      </c>
      <c r="K25" s="194" t="str">
        <f t="shared" si="4"/>
        <v xml:space="preserve"> </v>
      </c>
      <c r="L25" s="198">
        <f t="shared" si="5"/>
        <v>3.125</v>
      </c>
      <c r="M25" s="95" t="str">
        <f t="shared" si="6"/>
        <v xml:space="preserve"> </v>
      </c>
      <c r="N25" s="96" t="str">
        <f t="shared" si="7"/>
        <v xml:space="preserve"> 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25</v>
      </c>
      <c r="B26" s="141">
        <v>2</v>
      </c>
      <c r="C26" s="111">
        <v>2</v>
      </c>
      <c r="D26" s="130">
        <f t="shared" si="1"/>
        <v>0.10384215991692627</v>
      </c>
      <c r="E26" s="80">
        <v>0</v>
      </c>
      <c r="F26" s="5">
        <v>0</v>
      </c>
      <c r="G26" s="94">
        <f t="shared" si="2"/>
        <v>0</v>
      </c>
      <c r="H26" s="79">
        <v>2</v>
      </c>
      <c r="I26" s="5">
        <v>10</v>
      </c>
      <c r="J26" s="153">
        <f t="shared" si="3"/>
        <v>0.61728395061728392</v>
      </c>
      <c r="K26" s="194" t="str">
        <f t="shared" si="4"/>
        <v xml:space="preserve"> </v>
      </c>
      <c r="L26" s="198" t="str">
        <f t="shared" si="5"/>
        <v xml:space="preserve"> </v>
      </c>
      <c r="M26" s="95">
        <f t="shared" si="6"/>
        <v>100</v>
      </c>
      <c r="N26" s="96">
        <f t="shared" si="7"/>
        <v>20</v>
      </c>
      <c r="O26" s="199" t="str">
        <f t="shared" si="9"/>
        <v xml:space="preserve"> </v>
      </c>
      <c r="P26" s="198" t="str">
        <f t="shared" si="10"/>
        <v xml:space="preserve"> 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18</v>
      </c>
      <c r="B27" s="141">
        <v>0</v>
      </c>
      <c r="C27" s="111">
        <v>2</v>
      </c>
      <c r="D27" s="130">
        <f t="shared" si="1"/>
        <v>0.10384215991692627</v>
      </c>
      <c r="E27" s="80">
        <v>3</v>
      </c>
      <c r="F27" s="5">
        <v>34</v>
      </c>
      <c r="G27" s="94">
        <f t="shared" si="2"/>
        <v>1.7085427135678393</v>
      </c>
      <c r="H27" s="79">
        <v>0</v>
      </c>
      <c r="I27" s="5">
        <v>0</v>
      </c>
      <c r="J27" s="153">
        <f t="shared" si="3"/>
        <v>0</v>
      </c>
      <c r="K27" s="194" t="str">
        <f t="shared" si="4"/>
        <v xml:space="preserve"> </v>
      </c>
      <c r="L27" s="198">
        <f t="shared" si="5"/>
        <v>5.8823529411764701</v>
      </c>
      <c r="M27" s="95" t="str">
        <f t="shared" si="6"/>
        <v xml:space="preserve"> </v>
      </c>
      <c r="N27" s="96" t="str">
        <f t="shared" si="7"/>
        <v xml:space="preserve"> </v>
      </c>
      <c r="O27" s="199" t="str">
        <f t="shared" si="9"/>
        <v xml:space="preserve"> </v>
      </c>
      <c r="P27" s="198" t="str">
        <f t="shared" si="10"/>
        <v xml:space="preserve"> 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27</v>
      </c>
      <c r="B28" s="79">
        <v>0</v>
      </c>
      <c r="C28" s="5">
        <v>0</v>
      </c>
      <c r="D28" s="130">
        <f t="shared" si="1"/>
        <v>0</v>
      </c>
      <c r="E28" s="80">
        <v>0</v>
      </c>
      <c r="F28" s="5">
        <v>162</v>
      </c>
      <c r="G28" s="94">
        <f t="shared" si="2"/>
        <v>8.140703517587939</v>
      </c>
      <c r="H28" s="79">
        <v>6</v>
      </c>
      <c r="I28" s="5">
        <v>104</v>
      </c>
      <c r="J28" s="153">
        <f t="shared" si="3"/>
        <v>6.4197530864197532</v>
      </c>
      <c r="K28" s="194" t="str">
        <f t="shared" si="4"/>
        <v xml:space="preserve"> </v>
      </c>
      <c r="L28" s="198" t="str">
        <f t="shared" si="5"/>
        <v xml:space="preserve"> </v>
      </c>
      <c r="M28" s="95" t="str">
        <f t="shared" si="6"/>
        <v xml:space="preserve"> </v>
      </c>
      <c r="N28" s="96" t="str">
        <f t="shared" si="7"/>
        <v xml:space="preserve"> </v>
      </c>
      <c r="O28" s="199" t="str">
        <f t="shared" si="9"/>
        <v xml:space="preserve"> </v>
      </c>
      <c r="P28" s="198">
        <f t="shared" si="10"/>
        <v>155.76923076923077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59</v>
      </c>
      <c r="B29" s="79">
        <v>0</v>
      </c>
      <c r="C29" s="5">
        <v>0</v>
      </c>
      <c r="D29" s="130">
        <f t="shared" si="1"/>
        <v>0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74</v>
      </c>
      <c r="B30" s="79">
        <v>0</v>
      </c>
      <c r="C30" s="5">
        <v>0</v>
      </c>
      <c r="D30" s="130">
        <f t="shared" si="1"/>
        <v>0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29</v>
      </c>
      <c r="B31" s="79">
        <v>0</v>
      </c>
      <c r="C31" s="5">
        <v>0</v>
      </c>
      <c r="D31" s="130">
        <f t="shared" si="1"/>
        <v>0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30</v>
      </c>
      <c r="B32" s="79">
        <v>0</v>
      </c>
      <c r="C32" s="5">
        <v>0</v>
      </c>
      <c r="D32" s="130">
        <f t="shared" si="1"/>
        <v>0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60</v>
      </c>
      <c r="B33" s="79">
        <v>0</v>
      </c>
      <c r="C33" s="5">
        <v>0</v>
      </c>
      <c r="D33" s="130">
        <f t="shared" si="1"/>
        <v>0</v>
      </c>
      <c r="E33" s="80">
        <v>1</v>
      </c>
      <c r="F33" s="5">
        <v>3</v>
      </c>
      <c r="G33" s="94">
        <f t="shared" si="2"/>
        <v>0.15075376884422109</v>
      </c>
      <c r="H33" s="79">
        <v>0</v>
      </c>
      <c r="I33" s="5">
        <v>0</v>
      </c>
      <c r="J33" s="153">
        <f t="shared" si="3"/>
        <v>0</v>
      </c>
      <c r="K33" s="194" t="str">
        <f t="shared" si="4"/>
        <v xml:space="preserve"> </v>
      </c>
      <c r="L33" s="198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31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32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33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1</v>
      </c>
      <c r="I36" s="5">
        <v>1</v>
      </c>
      <c r="J36" s="153">
        <f t="shared" si="3"/>
        <v>6.1728395061728392E-2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61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35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21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36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37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83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64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38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39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66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67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56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58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68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69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88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70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71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41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42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82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84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45</v>
      </c>
      <c r="B59" s="79">
        <v>0</v>
      </c>
      <c r="C59" s="5">
        <v>0</v>
      </c>
      <c r="D59" s="130">
        <f t="shared" si="11"/>
        <v>0</v>
      </c>
      <c r="E59" s="80">
        <v>3</v>
      </c>
      <c r="F59" s="5">
        <v>74</v>
      </c>
      <c r="G59" s="94">
        <f t="shared" si="12"/>
        <v>3.7185929648241203</v>
      </c>
      <c r="H59" s="79">
        <v>0</v>
      </c>
      <c r="I59" s="5">
        <v>28</v>
      </c>
      <c r="J59" s="153">
        <f t="shared" si="13"/>
        <v>1.728395061728395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>
        <f t="shared" si="10"/>
        <v>264.28571428571428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46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57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62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47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23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75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72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93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89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48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49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4</v>
      </c>
      <c r="G71" s="94">
        <f t="shared" si="20"/>
        <v>0.20100502512562815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50</v>
      </c>
      <c r="B72" s="79">
        <v>0</v>
      </c>
      <c r="C72" s="5">
        <v>0</v>
      </c>
      <c r="D72" s="130">
        <f t="shared" si="19"/>
        <v>0</v>
      </c>
      <c r="E72" s="80">
        <v>1</v>
      </c>
      <c r="F72" s="5">
        <v>2</v>
      </c>
      <c r="G72" s="94">
        <f t="shared" si="20"/>
        <v>0.10050251256281408</v>
      </c>
      <c r="H72" s="79">
        <v>2</v>
      </c>
      <c r="I72" s="5">
        <v>2</v>
      </c>
      <c r="J72" s="153">
        <f t="shared" si="21"/>
        <v>0.12345679012345678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>
        <f t="shared" si="26"/>
        <v>50</v>
      </c>
      <c r="P72" s="198">
        <f t="shared" si="27"/>
        <v>100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51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19</v>
      </c>
      <c r="B74" s="79">
        <v>0</v>
      </c>
      <c r="C74" s="5">
        <v>0</v>
      </c>
      <c r="D74" s="130">
        <f t="shared" si="19"/>
        <v>0</v>
      </c>
      <c r="E74" s="80">
        <v>9</v>
      </c>
      <c r="F74" s="5">
        <v>99</v>
      </c>
      <c r="G74" s="94">
        <f t="shared" si="20"/>
        <v>4.9748743718592969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73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85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55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86</v>
      </c>
      <c r="B79" s="142">
        <v>0</v>
      </c>
      <c r="C79" s="4">
        <v>0</v>
      </c>
      <c r="D79" s="130">
        <f t="shared" si="19"/>
        <v>0</v>
      </c>
      <c r="E79" s="147">
        <v>1</v>
      </c>
      <c r="F79" s="4">
        <v>1</v>
      </c>
      <c r="G79" s="94">
        <f t="shared" ref="G79:G80" si="28">IF($F$83&lt;&gt;0,F79/$F$83*100,0)</f>
        <v>5.0251256281407038E-2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SUM(B6:B80)-B6</f>
        <v>152</v>
      </c>
      <c r="C81" s="139">
        <f>SUM(C6:C80)-C6</f>
        <v>1045</v>
      </c>
      <c r="D81" s="169">
        <f t="shared" si="19"/>
        <v>54.257528556593982</v>
      </c>
      <c r="E81" s="150">
        <f>SUM(E6:E80)-E6</f>
        <v>115</v>
      </c>
      <c r="F81" s="139">
        <f>SUM(F6:F80)-F6</f>
        <v>1421</v>
      </c>
      <c r="G81" s="170">
        <f>IF($F$83&lt;&gt;0,F81/$F$83*100,0)</f>
        <v>71.4070351758794</v>
      </c>
      <c r="H81" s="144">
        <f>SUM(H6:H80)-H6</f>
        <v>63</v>
      </c>
      <c r="I81" s="139">
        <f>SUM(I6:I80)-I6</f>
        <v>891</v>
      </c>
      <c r="J81" s="171">
        <f>IF($I$83&lt;&gt;0,I81/$I$83*100,0)</f>
        <v>55.000000000000007</v>
      </c>
      <c r="K81" s="155">
        <f t="shared" si="22"/>
        <v>132.17391304347825</v>
      </c>
      <c r="L81" s="140">
        <f t="shared" si="22"/>
        <v>73.539760731878957</v>
      </c>
      <c r="M81" s="154">
        <f t="shared" si="24"/>
        <v>241.26984126984127</v>
      </c>
      <c r="N81" s="156">
        <f t="shared" si="24"/>
        <v>117.28395061728396</v>
      </c>
      <c r="O81" s="155">
        <f t="shared" si="26"/>
        <v>182.53968253968253</v>
      </c>
      <c r="P81" s="140">
        <f t="shared" si="26"/>
        <v>159.48372615039281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B6</f>
        <v>118</v>
      </c>
      <c r="C82" s="173">
        <f>C6</f>
        <v>881</v>
      </c>
      <c r="D82" s="174">
        <f t="shared" si="19"/>
        <v>45.742471443406025</v>
      </c>
      <c r="E82" s="151">
        <f>E6</f>
        <v>61</v>
      </c>
      <c r="F82" s="113">
        <f>F6</f>
        <v>569</v>
      </c>
      <c r="G82" s="175">
        <f>IF($F$83&lt;&gt;0,F82/$F$83*100,0)</f>
        <v>28.592964824120603</v>
      </c>
      <c r="H82" s="172">
        <f>H6</f>
        <v>91</v>
      </c>
      <c r="I82" s="173">
        <f>I6</f>
        <v>729</v>
      </c>
      <c r="J82" s="176">
        <f>IF($I$83&lt;&gt;0,I82/$I$83*100,0)</f>
        <v>45</v>
      </c>
      <c r="K82" s="97">
        <f t="shared" si="22"/>
        <v>193.44262295081967</v>
      </c>
      <c r="L82" s="98">
        <f t="shared" si="22"/>
        <v>154.83304042179262</v>
      </c>
      <c r="M82" s="99">
        <f t="shared" si="24"/>
        <v>129.67032967032966</v>
      </c>
      <c r="N82" s="121">
        <f t="shared" si="24"/>
        <v>120.85048010973938</v>
      </c>
      <c r="O82" s="97">
        <f t="shared" si="26"/>
        <v>67.032967032967022</v>
      </c>
      <c r="P82" s="98">
        <f t="shared" si="26"/>
        <v>78.052126200274358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270</v>
      </c>
      <c r="C83" s="160">
        <f>C81+C82</f>
        <v>1926</v>
      </c>
      <c r="D83" s="161">
        <f>D81+D82</f>
        <v>100</v>
      </c>
      <c r="E83" s="162">
        <f>SUM(E81:E82)</f>
        <v>176</v>
      </c>
      <c r="F83" s="160">
        <f>SUM(F81:F82)</f>
        <v>1990</v>
      </c>
      <c r="G83" s="163">
        <f>G81+G82</f>
        <v>100</v>
      </c>
      <c r="H83" s="159">
        <f>SUM(H81:H82)</f>
        <v>154</v>
      </c>
      <c r="I83" s="160">
        <f>SUM(I81:I82)</f>
        <v>1620</v>
      </c>
      <c r="J83" s="161">
        <f>J81+J82</f>
        <v>100</v>
      </c>
      <c r="K83" s="165">
        <f t="shared" si="22"/>
        <v>153.40909090909091</v>
      </c>
      <c r="L83" s="166">
        <f t="shared" si="22"/>
        <v>96.78391959798995</v>
      </c>
      <c r="M83" s="167">
        <f t="shared" si="24"/>
        <v>175.32467532467533</v>
      </c>
      <c r="N83" s="164">
        <f t="shared" si="24"/>
        <v>118.88888888888889</v>
      </c>
      <c r="O83" s="165">
        <f t="shared" si="26"/>
        <v>114.28571428571428</v>
      </c>
      <c r="P83" s="166">
        <f t="shared" si="26"/>
        <v>122.83950617283949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2025-03-07T12:02:45Z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