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F714B00D-C2E4-40D5-ACCE-350BDD05720E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<sst xmlns="http://schemas.openxmlformats.org/spreadsheetml/2006/main" count="174" uniqueCount="110">
  <si>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</si>
  <si>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</si>
  <si>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</si>
  <si>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</si>
  <si>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</si>
  <si>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</si>
  <si>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</si>
  <si>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</si>
  <si>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</si>
  <si>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</si>
  <si>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</si>
  <si>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</si>
  <si>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</si>
  <si>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</si>
  <si>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</si>
  <si>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</si>
  <si>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</si>
  <si>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</si>
  <si>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</si>
  <si>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</si>
  <si>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</si>
  <si>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</si>
  <si>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</si>
  <si>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</si>
  <si>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</si>
  <si>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</si>
  <si>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</si>
  <si>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</si>
  <si>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</si>
  <si>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</si>
  <si>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</si>
  <si>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</si>
  <si>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</si>
  <si>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</si>
  <si>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</si>
  <si>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</si>
  <si>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</si>
  <si>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</si>
  <si>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</si>
  <si>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</si>
  <si>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</si>
  <si>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</si>
  <si>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</si>
  <si>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</si>
  <si>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</si>
  <si>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</si>
  <si>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</si>
  <si>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</si>
  <si>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</si>
  <si>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</si>
  <si>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</si>
  <si>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</si>
  <si>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</si>
  <si>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</si>
  <si>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</si>
  <si>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</si>
  <si>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</si>
  <si>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</si>
  <si>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</si>
  <si>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</si>
  <si>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</si>
  <si>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</si>
  <si>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</si>
  <si>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</si>
  <si>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</si>
  <si>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</si>
  <si>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</si>
  <si>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</si>
  <si>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</si>
  <si>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</si>
  <si>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</si>
  <si>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</si>
  <si>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</si>
  <si>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</si>
  <si>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</si>
  <si>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</si>
  <si>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</si>
  <si>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</si>
  <si>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</si>
  <si>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</si>
  <si>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</si>
  <si>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</si>
  <si>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</si>
  <si>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</si>
  <si>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</si>
  <si>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</si>
  <si>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</si>
  <si>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</si>
  <si>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</si>
  <si>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</si>
  <si>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</si>
  <si>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</si>
  <si>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</si>
  <si>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</si>
  <si>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</si>
  <si>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</si>
  <si>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</si>
  <si>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</si>
  <si>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</si>
  <si>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</si>
  <si>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</si>
  <si>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</si>
  <si>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</si>
  <si>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</si>
  <si>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</si>
  <si>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Bosna i Hercegovina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</si>
  <si>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</si>
  <si>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29.11.2024.                                                                                                                                                                                                                                                                                                                                                                        listopad 2024.</t>
  </si>
  <si>
    <t>IZVJEŠTAJ PO KAPACITETIMA X/2024</t>
  </si>
  <si>
    <t>TURISTIČKI PROMET PO ZEMLJAMA  X/2024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</si>
</sst>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348A273-D907-4A3F-B82E-BA4AF469F2B2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27.847236455557834</c:v>
                </c:pt>
                <c:pt idx="1">
                  <c:v>15.799002527840406</c:v>
                </c:pt>
                <c:pt idx="2">
                  <c:v>3.6892805902848944</c:v>
                </c:pt>
                <c:pt idx="3">
                  <c:v>0</c:v>
                </c:pt>
                <c:pt idx="4">
                  <c:v>52.664480426316871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1080</c:v>
                </c:pt>
                <c:pt idx="2">
                  <c:v>4625</c:v>
                </c:pt>
                <c:pt idx="3">
                  <c:v>8152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2080</c:v>
                </c:pt>
                <c:pt idx="2">
                  <c:v>3694</c:v>
                </c:pt>
                <c:pt idx="3">
                  <c:v>9727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607</c:v>
                </c:pt>
                <c:pt idx="2">
                  <c:v>3582</c:v>
                </c:pt>
                <c:pt idx="3">
                  <c:v>11516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2412</c:v>
                </c:pt>
                <c:pt idx="1">
                  <c:v>705</c:v>
                </c:pt>
                <c:pt idx="2">
                  <c:v>179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2577</c:v>
                </c:pt>
                <c:pt idx="1">
                  <c:v>577</c:v>
                </c:pt>
                <c:pt idx="2">
                  <c:v>202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3397</c:v>
                </c:pt>
                <c:pt idx="1">
                  <c:v>409</c:v>
                </c:pt>
                <c:pt idx="2">
                  <c:v>108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1781923842817294E-2"/>
                  <c:y val="-3.3504806697363998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91868807792656"/>
                  <c:y val="5.1288414776107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348829598022384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5515356316236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Švicarska</c:v>
                </c:pt>
                <c:pt idx="5">
                  <c:v>Mađarska</c:v>
                </c:pt>
                <c:pt idx="6">
                  <c:v>Ostale azijske zemlje</c:v>
                </c:pt>
                <c:pt idx="7">
                  <c:v>Poljska</c:v>
                </c:pt>
                <c:pt idx="8">
                  <c:v>Italija</c:v>
                </c:pt>
                <c:pt idx="9">
                  <c:v>Makedonija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36.869452262394461</c:v>
                </c:pt>
                <c:pt idx="1">
                  <c:v>16.273363642924153</c:v>
                </c:pt>
                <c:pt idx="2">
                  <c:v>11.719708450602583</c:v>
                </c:pt>
                <c:pt idx="3">
                  <c:v>8.8763801688677209</c:v>
                </c:pt>
                <c:pt idx="4">
                  <c:v>4.8134516850689177</c:v>
                </c:pt>
                <c:pt idx="5">
                  <c:v>3.6660171754347983</c:v>
                </c:pt>
                <c:pt idx="6">
                  <c:v>2.4536335426138414</c:v>
                </c:pt>
                <c:pt idx="7">
                  <c:v>1.8690914339323086</c:v>
                </c:pt>
                <c:pt idx="8">
                  <c:v>1.7175434798296889</c:v>
                </c:pt>
                <c:pt idx="9">
                  <c:v>1.6381612181568881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2" sqref="A22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107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E38" sqref="E38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108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100</v>
      </c>
      <c r="C6" s="75">
        <v>466</v>
      </c>
      <c r="D6" s="27">
        <v>1946</v>
      </c>
      <c r="E6" s="27">
        <f>SUM(C6:D6)</f>
        <v>2412</v>
      </c>
      <c r="F6" s="28">
        <f>E6/E42*100</f>
        <v>70.157068062827221</v>
      </c>
      <c r="G6" s="75">
        <v>758</v>
      </c>
      <c r="H6" s="27">
        <v>7394</v>
      </c>
      <c r="I6" s="27">
        <f>SUM(G6:H6)</f>
        <v>8152</v>
      </c>
      <c r="J6" s="67">
        <f>I6/I42*100</f>
        <v>27.847236455557834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96</v>
      </c>
      <c r="C7" s="79">
        <v>438</v>
      </c>
      <c r="D7" s="5">
        <v>2139</v>
      </c>
      <c r="E7" s="5">
        <f>SUM(C7:D7)</f>
        <v>2577</v>
      </c>
      <c r="F7" s="6">
        <f>E7/E43*100</f>
        <v>74.738979118329468</v>
      </c>
      <c r="G7" s="79">
        <v>843</v>
      </c>
      <c r="H7" s="5">
        <v>8884</v>
      </c>
      <c r="I7" s="5">
        <f>SUM(G7:H7)</f>
        <v>9727</v>
      </c>
      <c r="J7" s="68">
        <f>I7/I43*100</f>
        <v>39.590540925556596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511</v>
      </c>
      <c r="D8" s="5">
        <v>2886</v>
      </c>
      <c r="E8" s="5">
        <f>SUM(C8:D8)</f>
        <v>3397</v>
      </c>
      <c r="F8" s="6">
        <f>E8/E44*100</f>
        <v>85.804496084869925</v>
      </c>
      <c r="G8" s="79">
        <v>1105</v>
      </c>
      <c r="H8" s="5">
        <v>10411</v>
      </c>
      <c r="I8" s="5">
        <f>SUM(G8:H8)</f>
        <v>11516</v>
      </c>
      <c r="J8" s="68">
        <f>I8/I44*100</f>
        <v>43.016697172313322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101</v>
      </c>
      <c r="C9" s="8">
        <f>C6/C7*100</f>
        <v>106.39269406392695</v>
      </c>
      <c r="D9" s="7">
        <f>D6/D7*100</f>
        <v>90.977092099111729</v>
      </c>
      <c r="E9" s="7">
        <f>E6/E7*100</f>
        <v>93.597206053550636</v>
      </c>
      <c r="F9" s="6"/>
      <c r="G9" s="8">
        <f>G6/G7*100</f>
        <v>89.916963226571767</v>
      </c>
      <c r="H9" s="7">
        <f>H6/H7*100</f>
        <v>83.228275551553352</v>
      </c>
      <c r="I9" s="7">
        <f>I6/I7*100</f>
        <v>83.807957232445773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102</v>
      </c>
      <c r="C10" s="8">
        <f>C6/C8*100</f>
        <v>91.193737769080229</v>
      </c>
      <c r="D10" s="7">
        <f>D6/D8*100</f>
        <v>67.428967428967425</v>
      </c>
      <c r="E10" s="7">
        <f>E6/E8*100</f>
        <v>71.003826906093622</v>
      </c>
      <c r="F10" s="6"/>
      <c r="G10" s="8">
        <f>G6/G8*100</f>
        <v>68.597285067873301</v>
      </c>
      <c r="H10" s="7">
        <f>H6/H8*100</f>
        <v>71.02103544328115</v>
      </c>
      <c r="I10" s="7">
        <f>I6/I8*100</f>
        <v>70.7884682181313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19.320066334991708</v>
      </c>
      <c r="D11" s="15">
        <f>D6/E6*100</f>
        <v>80.679933665008292</v>
      </c>
      <c r="E11" s="15">
        <f>SUM(C11:D11)</f>
        <v>100</v>
      </c>
      <c r="F11" s="16"/>
      <c r="G11" s="14">
        <f>G6/I6*100</f>
        <v>9.2983316977428849</v>
      </c>
      <c r="H11" s="15">
        <f>H6/I6*100</f>
        <v>90.701668302257104</v>
      </c>
      <c r="I11" s="15">
        <f>SUM(G11:H11)</f>
        <v>99.999999999999986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100</v>
      </c>
      <c r="C12" s="78">
        <v>57</v>
      </c>
      <c r="D12" s="30">
        <v>648</v>
      </c>
      <c r="E12" s="30">
        <f>SUM(C12:D12)</f>
        <v>705</v>
      </c>
      <c r="F12" s="31">
        <f>E12/E42*100</f>
        <v>20.506108202443283</v>
      </c>
      <c r="G12" s="78">
        <v>430</v>
      </c>
      <c r="H12" s="30">
        <v>4195</v>
      </c>
      <c r="I12" s="30">
        <f>SUM(G12:H12)</f>
        <v>4625</v>
      </c>
      <c r="J12" s="70">
        <f>I12/I42*100</f>
        <v>15.799002527840406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96</v>
      </c>
      <c r="C13" s="79">
        <v>76</v>
      </c>
      <c r="D13" s="5">
        <v>501</v>
      </c>
      <c r="E13" s="5">
        <f>SUM(C13:D13)</f>
        <v>577</v>
      </c>
      <c r="F13" s="6">
        <f>E13/E43*100</f>
        <v>16.734338747099766</v>
      </c>
      <c r="G13" s="79">
        <v>319</v>
      </c>
      <c r="H13" s="5">
        <v>3375</v>
      </c>
      <c r="I13" s="5">
        <f>SUM(G13:H13)</f>
        <v>3694</v>
      </c>
      <c r="J13" s="68">
        <f>I13/I43*100</f>
        <v>15.035206968130572</v>
      </c>
      <c r="K13" s="56"/>
      <c r="L13" s="81" t="str">
        <f>B6</f>
        <v>2024.</v>
      </c>
      <c r="M13" s="92">
        <f>E6</f>
        <v>2412</v>
      </c>
      <c r="N13" s="92">
        <f>E12</f>
        <v>705</v>
      </c>
      <c r="O13" s="92">
        <f>E18</f>
        <v>179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41</v>
      </c>
      <c r="D14" s="5">
        <v>368</v>
      </c>
      <c r="E14" s="5">
        <f>C14+D14</f>
        <v>409</v>
      </c>
      <c r="F14" s="6">
        <f>E14/E44*100</f>
        <v>10.330891639302854</v>
      </c>
      <c r="G14" s="79">
        <v>534</v>
      </c>
      <c r="H14" s="5">
        <v>3048</v>
      </c>
      <c r="I14" s="5">
        <f>SUM(G14:H14)</f>
        <v>3582</v>
      </c>
      <c r="J14" s="68">
        <f>I14/I44*100</f>
        <v>13.38015016248926</v>
      </c>
      <c r="K14" s="56"/>
      <c r="L14" s="81" t="str">
        <f>B7</f>
        <v>2023.</v>
      </c>
      <c r="M14" s="92">
        <f>E7</f>
        <v>2577</v>
      </c>
      <c r="N14" s="92">
        <f>E13</f>
        <v>577</v>
      </c>
      <c r="O14" s="93">
        <f>E19</f>
        <v>202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101</v>
      </c>
      <c r="C15" s="13">
        <f>C12/C13*100</f>
        <v>75</v>
      </c>
      <c r="D15" s="9">
        <f>D12/D13*11</f>
        <v>14.22754491017964</v>
      </c>
      <c r="E15" s="9">
        <f>E12/E13*100</f>
        <v>122.18370883882147</v>
      </c>
      <c r="F15" s="6"/>
      <c r="G15" s="13">
        <f>G12/G13*100</f>
        <v>134.79623824451409</v>
      </c>
      <c r="H15" s="9">
        <f>H12/H13*100</f>
        <v>124.2962962962963</v>
      </c>
      <c r="I15" s="9">
        <f>I12/I13*100</f>
        <v>125.20303194369247</v>
      </c>
      <c r="J15" s="68"/>
      <c r="K15" s="56"/>
      <c r="L15" s="81" t="str">
        <f>B8</f>
        <v>2019.</v>
      </c>
      <c r="M15" s="92">
        <f>E8</f>
        <v>3397</v>
      </c>
      <c r="N15" s="92">
        <f>E14</f>
        <v>409</v>
      </c>
      <c r="O15" s="93">
        <f>E20</f>
        <v>108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102</v>
      </c>
      <c r="C16" s="13">
        <f>C12/C14*100</f>
        <v>139.02439024390242</v>
      </c>
      <c r="D16" s="9">
        <f>D12/D14*100</f>
        <v>176.08695652173913</v>
      </c>
      <c r="E16" s="9">
        <f>E12/E14*100</f>
        <v>172.37163814180929</v>
      </c>
      <c r="F16" s="6"/>
      <c r="G16" s="13">
        <f>G12/G14*100</f>
        <v>80.524344569288388</v>
      </c>
      <c r="H16" s="9">
        <f>H12/H14*100</f>
        <v>137.63123359580052</v>
      </c>
      <c r="I16" s="9">
        <f>I12/I14*100</f>
        <v>129.11781127861531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8.085106382978724</v>
      </c>
      <c r="D17" s="11">
        <f>D12/E12*100</f>
        <v>91.914893617021278</v>
      </c>
      <c r="E17" s="11">
        <f>SUM(C17:D17)</f>
        <v>100</v>
      </c>
      <c r="F17" s="12"/>
      <c r="G17" s="10">
        <f>G12/I12*100</f>
        <v>9.2972972972972965</v>
      </c>
      <c r="H17" s="11">
        <f>H12/I12*100</f>
        <v>90.702702702702695</v>
      </c>
      <c r="I17" s="11">
        <f>SUM(G17:H17)</f>
        <v>99.999999999999986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100</v>
      </c>
      <c r="C18" s="75">
        <v>25</v>
      </c>
      <c r="D18" s="27">
        <v>154</v>
      </c>
      <c r="E18" s="27">
        <f>C18+D18</f>
        <v>179</v>
      </c>
      <c r="F18" s="28">
        <f>E18/E42*100</f>
        <v>5.2065154159395002</v>
      </c>
      <c r="G18" s="75">
        <v>42</v>
      </c>
      <c r="H18" s="27">
        <v>1038</v>
      </c>
      <c r="I18" s="27">
        <f>G18+H18</f>
        <v>1080</v>
      </c>
      <c r="J18" s="67">
        <f>I18/I42*100</f>
        <v>3.6892805902848944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96</v>
      </c>
      <c r="C19" s="79">
        <v>38</v>
      </c>
      <c r="D19" s="5">
        <v>164</v>
      </c>
      <c r="E19" s="5">
        <f>SUM(C19:D19)</f>
        <v>202</v>
      </c>
      <c r="F19" s="6">
        <f>E19/E43*100</f>
        <v>5.8584686774941996</v>
      </c>
      <c r="G19" s="79">
        <v>161</v>
      </c>
      <c r="H19" s="5">
        <v>1919</v>
      </c>
      <c r="I19" s="5">
        <f>SUM(G19:H19)</f>
        <v>2080</v>
      </c>
      <c r="J19" s="68">
        <f>I19/I43*100</f>
        <v>8.4659530302413604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16</v>
      </c>
      <c r="D20" s="5">
        <v>92</v>
      </c>
      <c r="E20" s="5">
        <f>C20+D20</f>
        <v>108</v>
      </c>
      <c r="F20" s="6">
        <f>E20/E44*100</f>
        <v>2.7279616064662791</v>
      </c>
      <c r="G20" s="79">
        <v>59</v>
      </c>
      <c r="H20" s="5">
        <v>548</v>
      </c>
      <c r="I20" s="5">
        <f>G20+H20</f>
        <v>607</v>
      </c>
      <c r="J20" s="68">
        <f>I20/I44*100</f>
        <v>2.2673788801314854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101</v>
      </c>
      <c r="C21" s="13">
        <f>C18/C19*100</f>
        <v>65.789473684210535</v>
      </c>
      <c r="D21" s="9">
        <f>D18/D19*100</f>
        <v>93.902439024390233</v>
      </c>
      <c r="E21" s="9">
        <f>E18/E19*100</f>
        <v>88.613861386138609</v>
      </c>
      <c r="F21" s="6"/>
      <c r="G21" s="13">
        <f>G18/G19*100</f>
        <v>26.086956521739129</v>
      </c>
      <c r="H21" s="9">
        <f>H18/H19*100</f>
        <v>54.090672225117252</v>
      </c>
      <c r="I21" s="9">
        <f>I18/I19*100</f>
        <v>51.923076923076927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102</v>
      </c>
      <c r="C22" s="13">
        <f>C18/C20*100</f>
        <v>156.25</v>
      </c>
      <c r="D22" s="226">
        <f>D18/D20*100</f>
        <v>167.39130434782609</v>
      </c>
      <c r="E22" s="9">
        <f>E18/E20*100</f>
        <v>165.74074074074073</v>
      </c>
      <c r="F22" s="6"/>
      <c r="G22" s="13">
        <f>G18/G20*100</f>
        <v>71.186440677966104</v>
      </c>
      <c r="H22" s="9">
        <f>H18/H20*100</f>
        <v>189.41605839416059</v>
      </c>
      <c r="I22" s="9">
        <f>I18/I20*100</f>
        <v>177.92421746293246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13.966480446927374</v>
      </c>
      <c r="D23" s="15">
        <f>D18/E18*100</f>
        <v>86.033519553072622</v>
      </c>
      <c r="E23" s="15">
        <f>SUM(C23:D23)</f>
        <v>100</v>
      </c>
      <c r="F23" s="16"/>
      <c r="G23" s="14">
        <f>G18/I18*100</f>
        <v>3.8888888888888888</v>
      </c>
      <c r="H23" s="15">
        <f>H18/I18*100</f>
        <v>96.111111111111114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106</v>
      </c>
      <c r="B24" s="227" t="s">
        <v>100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96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1080</v>
      </c>
      <c r="N26" s="93">
        <f>I19</f>
        <v>2080</v>
      </c>
      <c r="O26" s="93">
        <f>I20</f>
        <v>607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101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4625</v>
      </c>
      <c r="N27" s="93">
        <f>I13</f>
        <v>3694</v>
      </c>
      <c r="O27" s="93">
        <f>I14</f>
        <v>3582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102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8152</v>
      </c>
      <c r="N28" s="93">
        <f>I7</f>
        <v>9727</v>
      </c>
      <c r="O28" s="93">
        <f>I8</f>
        <v>11516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100</v>
      </c>
      <c r="C30" s="75">
        <f t="shared" ref="C30:J32" si="0">C6+C12+C18+C24</f>
        <v>548</v>
      </c>
      <c r="D30" s="27">
        <f t="shared" si="0"/>
        <v>2748</v>
      </c>
      <c r="E30" s="27">
        <f t="shared" si="0"/>
        <v>3296</v>
      </c>
      <c r="F30" s="28">
        <f t="shared" si="0"/>
        <v>95.869691681210014</v>
      </c>
      <c r="G30" s="75">
        <f t="shared" si="0"/>
        <v>1230</v>
      </c>
      <c r="H30" s="27">
        <f t="shared" si="0"/>
        <v>12627</v>
      </c>
      <c r="I30" s="27">
        <f>I6+I12+I18+I24</f>
        <v>13857</v>
      </c>
      <c r="J30" s="67">
        <f t="shared" si="0"/>
        <v>47.335519573683136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96</v>
      </c>
      <c r="C31" s="77">
        <f t="shared" si="0"/>
        <v>552</v>
      </c>
      <c r="D31" s="42">
        <f t="shared" si="0"/>
        <v>2804</v>
      </c>
      <c r="E31" s="42">
        <f t="shared" si="0"/>
        <v>3356</v>
      </c>
      <c r="F31" s="43">
        <f t="shared" si="0"/>
        <v>97.331786542923439</v>
      </c>
      <c r="G31" s="77">
        <f t="shared" si="0"/>
        <v>1323</v>
      </c>
      <c r="H31" s="42">
        <f t="shared" si="0"/>
        <v>14178</v>
      </c>
      <c r="I31" s="42">
        <f t="shared" si="0"/>
        <v>15501</v>
      </c>
      <c r="J31" s="72">
        <f t="shared" si="0"/>
        <v>63.091700923928528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568</v>
      </c>
      <c r="D32" s="42">
        <f t="shared" si="0"/>
        <v>3346</v>
      </c>
      <c r="E32" s="42">
        <f t="shared" si="0"/>
        <v>3914</v>
      </c>
      <c r="F32" s="43">
        <f t="shared" si="0"/>
        <v>98.863349330639053</v>
      </c>
      <c r="G32" s="77">
        <f t="shared" si="0"/>
        <v>1698</v>
      </c>
      <c r="H32" s="42">
        <f t="shared" si="0"/>
        <v>14007</v>
      </c>
      <c r="I32" s="42">
        <f t="shared" si="0"/>
        <v>15705</v>
      </c>
      <c r="J32" s="72">
        <f t="shared" si="0"/>
        <v>58.664226214934068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101</v>
      </c>
      <c r="C33" s="45">
        <f>C30/C31*100</f>
        <v>99.275362318840578</v>
      </c>
      <c r="D33" s="44">
        <f>D30/D31*100</f>
        <v>98.002853067047084</v>
      </c>
      <c r="E33" s="44">
        <f>E30/E31*100</f>
        <v>98.212157330154952</v>
      </c>
      <c r="F33" s="43"/>
      <c r="G33" s="45">
        <f>G30/G31*100</f>
        <v>92.97052154195012</v>
      </c>
      <c r="H33" s="44">
        <f>H30/H31*100</f>
        <v>89.060516292848078</v>
      </c>
      <c r="I33" s="44">
        <f>I30/I31*100</f>
        <v>89.394232630152885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102</v>
      </c>
      <c r="C34" s="45">
        <f>C30/C32*100</f>
        <v>96.478873239436624</v>
      </c>
      <c r="D34" s="44">
        <f>D30/D32*100</f>
        <v>82.127913927077117</v>
      </c>
      <c r="E34" s="44">
        <f>E30/E32*100</f>
        <v>84.210526315789465</v>
      </c>
      <c r="F34" s="43"/>
      <c r="G34" s="45">
        <f>G30/G32*100</f>
        <v>72.438162544169614</v>
      </c>
      <c r="H34" s="44">
        <f>H30/H32*100</f>
        <v>90.14778325123153</v>
      </c>
      <c r="I34" s="44">
        <f>I30/I32*100</f>
        <v>88.233046800382041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16.626213592233011</v>
      </c>
      <c r="D35" s="48">
        <f>D30/E30*100</f>
        <v>83.373786407766985</v>
      </c>
      <c r="E35" s="48">
        <f>SUM(C35:D35)</f>
        <v>100</v>
      </c>
      <c r="F35" s="49"/>
      <c r="G35" s="50">
        <f>G30/I30*100</f>
        <v>8.8763801688677209</v>
      </c>
      <c r="H35" s="48">
        <f>H30/I30*100</f>
        <v>91.123619831132274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100</v>
      </c>
      <c r="C36" s="75">
        <v>18</v>
      </c>
      <c r="D36" s="27">
        <v>124</v>
      </c>
      <c r="E36" s="27">
        <f>SUM(C36:D36)</f>
        <v>142</v>
      </c>
      <c r="F36" s="28">
        <f>E36/E42*100</f>
        <v>4.1303083187899947</v>
      </c>
      <c r="G36" s="75">
        <v>2772</v>
      </c>
      <c r="H36" s="27">
        <v>12645</v>
      </c>
      <c r="I36" s="27">
        <f>G36+H36</f>
        <v>15417</v>
      </c>
      <c r="J36" s="28">
        <f>I36/I42*100</f>
        <v>52.664480426316871</v>
      </c>
      <c r="K36" s="56"/>
      <c r="Q36" s="57"/>
    </row>
    <row r="37" spans="1:17" ht="15" customHeight="1" x14ac:dyDescent="0.25">
      <c r="A37" s="250"/>
      <c r="B37" s="228" t="s">
        <v>96</v>
      </c>
      <c r="C37" s="76">
        <v>10</v>
      </c>
      <c r="D37" s="22">
        <v>82</v>
      </c>
      <c r="E37" s="158">
        <f>SUM(C37:D37)</f>
        <v>92</v>
      </c>
      <c r="F37" s="23">
        <f>E37/E43*100</f>
        <v>2.6682134570765661</v>
      </c>
      <c r="G37" s="76">
        <v>1369</v>
      </c>
      <c r="H37" s="22">
        <v>7699</v>
      </c>
      <c r="I37" s="22">
        <f>G37+H37</f>
        <v>9068</v>
      </c>
      <c r="J37" s="23">
        <f>I37/I43*100</f>
        <v>36.908299076071472</v>
      </c>
      <c r="K37" s="56"/>
      <c r="L37" s="81" t="s">
        <v>8</v>
      </c>
      <c r="M37" s="82">
        <f>J6</f>
        <v>27.847236455557834</v>
      </c>
      <c r="Q37" s="57"/>
    </row>
    <row r="38" spans="1:17" ht="15" customHeight="1" x14ac:dyDescent="0.25">
      <c r="A38" s="250"/>
      <c r="B38" s="228" t="s">
        <v>9</v>
      </c>
      <c r="C38" s="76">
        <v>1</v>
      </c>
      <c r="D38" s="22">
        <v>44</v>
      </c>
      <c r="E38" s="22">
        <f>SUM(C38:D38)</f>
        <v>45</v>
      </c>
      <c r="F38" s="23">
        <f>E38/E44*100</f>
        <v>1.1366506693609497</v>
      </c>
      <c r="G38" s="76">
        <v>5587</v>
      </c>
      <c r="H38" s="22">
        <v>5479</v>
      </c>
      <c r="I38" s="22">
        <f>G38+H38</f>
        <v>11066</v>
      </c>
      <c r="J38" s="23">
        <f>I38/I44*100</f>
        <v>41.335773785065925</v>
      </c>
      <c r="K38" s="56"/>
      <c r="L38" s="81" t="s">
        <v>10</v>
      </c>
      <c r="M38" s="82">
        <f>J12</f>
        <v>15.799002527840406</v>
      </c>
      <c r="Q38" s="57"/>
    </row>
    <row r="39" spans="1:17" ht="15" customHeight="1" x14ac:dyDescent="0.25">
      <c r="A39" s="250"/>
      <c r="B39" s="228" t="s">
        <v>101</v>
      </c>
      <c r="C39" s="25">
        <f>C36/C37*100</f>
        <v>180</v>
      </c>
      <c r="D39" s="24">
        <f>D36/D37*100</f>
        <v>151.21951219512195</v>
      </c>
      <c r="E39" s="220">
        <f>E36/E37*100</f>
        <v>154.34782608695653</v>
      </c>
      <c r="F39" s="23"/>
      <c r="G39" s="25">
        <f>G36/G37*100</f>
        <v>202.4835646457268</v>
      </c>
      <c r="H39" s="24">
        <f>H36/H37*100</f>
        <v>164.24210936485258</v>
      </c>
      <c r="I39" s="24">
        <f>I36/I37*100</f>
        <v>170.01543890604322</v>
      </c>
      <c r="J39" s="23"/>
      <c r="K39" s="56"/>
      <c r="L39" s="81" t="s">
        <v>11</v>
      </c>
      <c r="M39" s="82">
        <f>J18</f>
        <v>3.6892805902848944</v>
      </c>
      <c r="Q39" s="57"/>
    </row>
    <row r="40" spans="1:17" ht="15" customHeight="1" x14ac:dyDescent="0.25">
      <c r="A40" s="250"/>
      <c r="B40" s="228" t="s">
        <v>102</v>
      </c>
      <c r="C40" s="25">
        <f>C36/C38*100</f>
        <v>1800</v>
      </c>
      <c r="D40" s="220">
        <f>D36/D38*100</f>
        <v>281.81818181818181</v>
      </c>
      <c r="E40" s="24">
        <f>E36/E38*100</f>
        <v>315.55555555555554</v>
      </c>
      <c r="F40" s="23"/>
      <c r="G40" s="25">
        <f>G36/G38*100</f>
        <v>49.615178091999283</v>
      </c>
      <c r="H40" s="24">
        <f>H36/H38*100</f>
        <v>230.79029019894142</v>
      </c>
      <c r="I40" s="24">
        <f>I36/I38*100</f>
        <v>139.3186336526297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12.676056338028168</v>
      </c>
      <c r="D41" s="46">
        <f>D36/E36*100</f>
        <v>87.323943661971825</v>
      </c>
      <c r="E41" s="46">
        <f>SUM(C41:D41)</f>
        <v>100</v>
      </c>
      <c r="F41" s="26"/>
      <c r="G41" s="47">
        <f>G36/I36*100</f>
        <v>17.980151780502045</v>
      </c>
      <c r="H41" s="46">
        <f>H36/I36*100</f>
        <v>82.019848219497959</v>
      </c>
      <c r="I41" s="46">
        <f>SUM(G41:H41)</f>
        <v>100</v>
      </c>
      <c r="J41" s="26"/>
      <c r="K41" s="56"/>
      <c r="L41" s="81" t="s">
        <v>80</v>
      </c>
      <c r="M41" s="82">
        <f>J36</f>
        <v>52.664480426316871</v>
      </c>
      <c r="Q41" s="57"/>
    </row>
    <row r="42" spans="1:17" ht="15" customHeight="1" x14ac:dyDescent="0.25">
      <c r="A42" s="262" t="s">
        <v>77</v>
      </c>
      <c r="B42" s="235" t="s">
        <v>100</v>
      </c>
      <c r="C42" s="73">
        <f t="shared" ref="C42:D44" si="1">C30+C36</f>
        <v>566</v>
      </c>
      <c r="D42" s="51">
        <f t="shared" si="1"/>
        <v>2872</v>
      </c>
      <c r="E42" s="51">
        <f>SUM(C42:D42)</f>
        <v>3438</v>
      </c>
      <c r="F42" s="52">
        <f>F6+F12+F18+F24+F36</f>
        <v>100.00000000000001</v>
      </c>
      <c r="G42" s="73">
        <f>G30+G36</f>
        <v>4002</v>
      </c>
      <c r="H42" s="51">
        <f t="shared" ref="G42:H44" si="2">H30+H36</f>
        <v>25272</v>
      </c>
      <c r="I42" s="51">
        <f>SUM(G42:H42)</f>
        <v>29274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96</v>
      </c>
      <c r="C43" s="74">
        <f t="shared" si="1"/>
        <v>562</v>
      </c>
      <c r="D43" s="32">
        <f t="shared" si="1"/>
        <v>2886</v>
      </c>
      <c r="E43" s="32">
        <f>SUM(C43:D43)</f>
        <v>3448</v>
      </c>
      <c r="F43" s="33">
        <f>F31+F37</f>
        <v>100</v>
      </c>
      <c r="G43" s="74">
        <f t="shared" si="2"/>
        <v>2692</v>
      </c>
      <c r="H43" s="32">
        <f t="shared" si="2"/>
        <v>21877</v>
      </c>
      <c r="I43" s="32">
        <f>SUM(G43:H43)</f>
        <v>24569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569</v>
      </c>
      <c r="D44" s="32">
        <f t="shared" si="1"/>
        <v>3390</v>
      </c>
      <c r="E44" s="32">
        <f>SUM(C44:D44)</f>
        <v>3959</v>
      </c>
      <c r="F44" s="33">
        <f>F32+F38</f>
        <v>100</v>
      </c>
      <c r="G44" s="74">
        <f t="shared" si="2"/>
        <v>7285</v>
      </c>
      <c r="H44" s="32">
        <f t="shared" si="2"/>
        <v>19486</v>
      </c>
      <c r="I44" s="192">
        <f>SUM(G44:H44)</f>
        <v>26771</v>
      </c>
      <c r="J44" s="33">
        <f>J32+J38</f>
        <v>100</v>
      </c>
      <c r="K44" s="56"/>
      <c r="Q44" s="57"/>
    </row>
    <row r="45" spans="1:17" ht="15" customHeight="1" x14ac:dyDescent="0.25">
      <c r="A45" s="262"/>
      <c r="B45" s="236" t="s">
        <v>101</v>
      </c>
      <c r="C45" s="35">
        <f>C42/C43*100</f>
        <v>100.71174377224199</v>
      </c>
      <c r="D45" s="34">
        <f>D42/D43*100</f>
        <v>99.514899514899511</v>
      </c>
      <c r="E45" s="34">
        <f>E42/E43*100</f>
        <v>99.709976798143856</v>
      </c>
      <c r="F45" s="33"/>
      <c r="G45" s="35">
        <f>G42/G43*100</f>
        <v>148.66270430906388</v>
      </c>
      <c r="H45" s="34">
        <f>H42/H43*100</f>
        <v>115.5185811582941</v>
      </c>
      <c r="I45" s="34">
        <f>I42/I43*100</f>
        <v>119.15014856119501</v>
      </c>
      <c r="J45" s="33"/>
      <c r="K45" s="56"/>
      <c r="Q45" s="57"/>
    </row>
    <row r="46" spans="1:17" ht="15" customHeight="1" x14ac:dyDescent="0.25">
      <c r="A46" s="262"/>
      <c r="B46" s="236" t="s">
        <v>102</v>
      </c>
      <c r="C46" s="35">
        <f>C42/C44*100</f>
        <v>99.472759226713535</v>
      </c>
      <c r="D46" s="34">
        <f>D42/D44*100</f>
        <v>84.719764011799413</v>
      </c>
      <c r="E46" s="34">
        <f>E42/E44*100</f>
        <v>86.840111139176557</v>
      </c>
      <c r="F46" s="33"/>
      <c r="G46" s="35">
        <f>G42/G44*100</f>
        <v>54.934797529169522</v>
      </c>
      <c r="H46" s="34">
        <f>H42/H44*100</f>
        <v>129.69311300420816</v>
      </c>
      <c r="I46" s="34">
        <f>I42/I44*100</f>
        <v>109.3496694184005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16.463059918557303</v>
      </c>
      <c r="D47" s="36">
        <f>D42/E42*100</f>
        <v>83.536940081442708</v>
      </c>
      <c r="E47" s="36">
        <f>SUM(C47:D47)</f>
        <v>100.00000000000001</v>
      </c>
      <c r="F47" s="37"/>
      <c r="G47" s="38">
        <f>G42/I42*100</f>
        <v>13.670834187333469</v>
      </c>
      <c r="H47" s="36">
        <f>H42/I42*100</f>
        <v>86.329165812666531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W122" sqref="W122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36.869452262394461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710</v>
      </c>
      <c r="C6" s="123">
        <v>5109</v>
      </c>
      <c r="D6" s="127">
        <f t="shared" ref="D6:D37" si="1">IF($C$83&lt;&gt;0,C6/$C$83*100,0)</f>
        <v>36.869452262394461</v>
      </c>
      <c r="E6" s="124">
        <v>1182</v>
      </c>
      <c r="F6" s="123">
        <v>7529</v>
      </c>
      <c r="G6" s="125">
        <f t="shared" ref="G6:G37" si="2">IF($F$83&lt;&gt;0,F6/$F$83*100,0)</f>
        <v>48.571059931617313</v>
      </c>
      <c r="H6" s="122">
        <v>1568</v>
      </c>
      <c r="I6" s="123">
        <v>8280</v>
      </c>
      <c r="J6" s="127">
        <f t="shared" ref="J6:J37" si="3">IF($I$83&lt;&gt;0,I6/$I$83*100,0)</f>
        <v>52.722063037249278</v>
      </c>
      <c r="K6" s="132">
        <f t="shared" ref="K6:K37" si="4">IF(OR(B6&lt;&gt;0)*(E6&lt;&gt;0),B6/E6*100," ")</f>
        <v>60.06768189509306</v>
      </c>
      <c r="L6" s="133">
        <f t="shared" ref="L6:L37" si="5">IF(OR(C6&lt;&gt;0)*(F6&lt;&gt;0),C6/F6*100," ")</f>
        <v>67.857617213441358</v>
      </c>
      <c r="M6" s="189">
        <f t="shared" ref="M6:M37" si="6">IF(OR(B6&lt;&gt;0)*(H6&lt;&gt;0),B6/H6*100," ")</f>
        <v>45.280612244897959</v>
      </c>
      <c r="N6" s="190">
        <f t="shared" ref="N6:N37" si="7">IF(OR(C6&lt;&gt;0)*(I6&lt;&gt;0),C6/I6*100," ")</f>
        <v>61.70289855072464</v>
      </c>
      <c r="O6" s="131">
        <f>IF(OR(E6&lt;&gt;0)*(H6&lt;&gt;0),E6/H6*100," ")</f>
        <v>75.382653061224488</v>
      </c>
      <c r="P6" s="133">
        <f>IF(OR(F6&lt;&gt;0)*(I6&lt;&gt;0),F6/I6*100," ")</f>
        <v>90.929951690821255</v>
      </c>
      <c r="Q6" t="str">
        <f t="shared" si="0"/>
        <v>Austrija</v>
      </c>
      <c r="R6" s="101">
        <f t="shared" ref="R6:R14" si="8">D7</f>
        <v>16.273363642924153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503</v>
      </c>
      <c r="C7" s="109">
        <v>2255</v>
      </c>
      <c r="D7" s="128">
        <f t="shared" si="1"/>
        <v>16.273363642924153</v>
      </c>
      <c r="E7" s="112">
        <v>563</v>
      </c>
      <c r="F7" s="109">
        <v>2186</v>
      </c>
      <c r="G7" s="39">
        <f t="shared" si="2"/>
        <v>14.102315979614218</v>
      </c>
      <c r="H7" s="108">
        <v>576</v>
      </c>
      <c r="I7" s="109">
        <v>1919</v>
      </c>
      <c r="J7" s="127">
        <f t="shared" si="3"/>
        <v>12.219038522763451</v>
      </c>
      <c r="K7" s="132">
        <f t="shared" si="4"/>
        <v>89.34280639431617</v>
      </c>
      <c r="L7" s="133">
        <f t="shared" si="5"/>
        <v>103.15645013723696</v>
      </c>
      <c r="M7" s="40">
        <f t="shared" si="6"/>
        <v>87.326388888888886</v>
      </c>
      <c r="N7" s="41">
        <f t="shared" si="7"/>
        <v>117.50911933298593</v>
      </c>
      <c r="O7" s="131">
        <f t="shared" ref="O7:O38" si="9">IF(OR(E7&lt;&gt;0)*(H7&lt;&gt;0),E7/H7*100," ")</f>
        <v>97.743055555555557</v>
      </c>
      <c r="P7" s="133">
        <f t="shared" ref="P7:P70" si="10">IF(OR(F7&lt;&gt;0)*(I7&lt;&gt;0),F7/I7*100," ")</f>
        <v>113.91349661281917</v>
      </c>
      <c r="Q7" t="str">
        <f t="shared" si="0"/>
        <v>Slovenija</v>
      </c>
      <c r="R7" s="101">
        <f t="shared" si="8"/>
        <v>11.719708450602583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20</v>
      </c>
      <c r="B8" s="108">
        <v>693</v>
      </c>
      <c r="C8" s="109">
        <v>1624</v>
      </c>
      <c r="D8" s="128">
        <f t="shared" si="1"/>
        <v>11.719708450602583</v>
      </c>
      <c r="E8" s="112">
        <v>506</v>
      </c>
      <c r="F8" s="109">
        <v>1268</v>
      </c>
      <c r="G8" s="39">
        <f t="shared" si="2"/>
        <v>8.1801174117798858</v>
      </c>
      <c r="H8" s="108">
        <v>583</v>
      </c>
      <c r="I8" s="109">
        <v>1329</v>
      </c>
      <c r="J8" s="127">
        <f t="shared" si="3"/>
        <v>8.4622731614135631</v>
      </c>
      <c r="K8" s="132">
        <f t="shared" si="4"/>
        <v>136.95652173913044</v>
      </c>
      <c r="L8" s="133">
        <f t="shared" si="5"/>
        <v>128.07570977917982</v>
      </c>
      <c r="M8" s="40">
        <f t="shared" si="6"/>
        <v>118.86792452830188</v>
      </c>
      <c r="N8" s="41">
        <f t="shared" si="7"/>
        <v>122.19714070729873</v>
      </c>
      <c r="O8" s="131">
        <f t="shared" si="9"/>
        <v>86.79245283018868</v>
      </c>
      <c r="P8" s="133">
        <f t="shared" si="10"/>
        <v>95.410082768999246</v>
      </c>
      <c r="Q8" t="str">
        <f t="shared" si="0"/>
        <v>Hrvatska</v>
      </c>
      <c r="R8" s="101">
        <f t="shared" si="8"/>
        <v>8.8763801688677209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81</v>
      </c>
      <c r="B9" s="108">
        <v>548</v>
      </c>
      <c r="C9" s="109">
        <v>1230</v>
      </c>
      <c r="D9" s="128">
        <f t="shared" si="1"/>
        <v>8.8763801688677209</v>
      </c>
      <c r="E9" s="112">
        <v>552</v>
      </c>
      <c r="F9" s="109">
        <v>1323</v>
      </c>
      <c r="G9" s="39">
        <f t="shared" si="2"/>
        <v>8.534933230114186</v>
      </c>
      <c r="H9" s="108">
        <v>568</v>
      </c>
      <c r="I9" s="109">
        <v>1698</v>
      </c>
      <c r="J9" s="127">
        <f t="shared" si="3"/>
        <v>10.811843361986629</v>
      </c>
      <c r="K9" s="132">
        <f t="shared" si="4"/>
        <v>99.275362318840578</v>
      </c>
      <c r="L9" s="133">
        <f t="shared" si="5"/>
        <v>92.97052154195012</v>
      </c>
      <c r="M9" s="40">
        <f t="shared" si="6"/>
        <v>96.478873239436624</v>
      </c>
      <c r="N9" s="41">
        <f t="shared" si="7"/>
        <v>72.438162544169614</v>
      </c>
      <c r="O9" s="131">
        <f t="shared" si="9"/>
        <v>97.183098591549296</v>
      </c>
      <c r="P9" s="133">
        <f t="shared" si="10"/>
        <v>77.915194346289752</v>
      </c>
      <c r="Q9" t="str">
        <f t="shared" si="0"/>
        <v>Švicarska</v>
      </c>
      <c r="R9" s="101">
        <f t="shared" si="8"/>
        <v>4.8134516850689177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19</v>
      </c>
      <c r="B10" s="108">
        <v>163</v>
      </c>
      <c r="C10" s="109">
        <v>667</v>
      </c>
      <c r="D10" s="128">
        <f t="shared" si="1"/>
        <v>4.8134516850689177</v>
      </c>
      <c r="E10" s="112">
        <v>118</v>
      </c>
      <c r="F10" s="109">
        <v>517</v>
      </c>
      <c r="G10" s="39">
        <f t="shared" si="2"/>
        <v>3.3352686923424293</v>
      </c>
      <c r="H10" s="108">
        <v>175</v>
      </c>
      <c r="I10" s="109">
        <v>618</v>
      </c>
      <c r="J10" s="127">
        <f t="shared" si="3"/>
        <v>3.9350525310410696</v>
      </c>
      <c r="K10" s="132">
        <f t="shared" si="4"/>
        <v>138.13559322033899</v>
      </c>
      <c r="L10" s="133">
        <f t="shared" si="5"/>
        <v>129.01353965183753</v>
      </c>
      <c r="M10" s="40">
        <f t="shared" si="6"/>
        <v>93.142857142857139</v>
      </c>
      <c r="N10" s="41">
        <f t="shared" si="7"/>
        <v>107.92880258899675</v>
      </c>
      <c r="O10" s="131">
        <f t="shared" si="9"/>
        <v>67.428571428571431</v>
      </c>
      <c r="P10" s="133">
        <f t="shared" si="10"/>
        <v>83.656957928802584</v>
      </c>
      <c r="Q10" t="str">
        <f t="shared" si="0"/>
        <v>Mađarska</v>
      </c>
      <c r="R10" s="101">
        <f t="shared" si="8"/>
        <v>3.6660171754347983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44</v>
      </c>
      <c r="B11" s="116">
        <v>176</v>
      </c>
      <c r="C11" s="117">
        <v>508</v>
      </c>
      <c r="D11" s="129">
        <f t="shared" si="1"/>
        <v>3.6660171754347983</v>
      </c>
      <c r="E11" s="118">
        <v>63</v>
      </c>
      <c r="F11" s="117">
        <v>187</v>
      </c>
      <c r="G11" s="119">
        <f t="shared" si="2"/>
        <v>1.2063737823366234</v>
      </c>
      <c r="H11" s="116">
        <v>69</v>
      </c>
      <c r="I11" s="110">
        <v>207</v>
      </c>
      <c r="J11" s="152">
        <f t="shared" si="3"/>
        <v>1.3180515759312321</v>
      </c>
      <c r="K11" s="195">
        <f t="shared" si="4"/>
        <v>279.36507936507934</v>
      </c>
      <c r="L11" s="196">
        <f t="shared" si="5"/>
        <v>271.65775401069521</v>
      </c>
      <c r="M11" s="197">
        <f t="shared" si="6"/>
        <v>255.07246376811591</v>
      </c>
      <c r="N11" s="214">
        <f t="shared" si="7"/>
        <v>245.41062801932364</v>
      </c>
      <c r="O11" s="215">
        <f t="shared" si="9"/>
        <v>91.304347826086953</v>
      </c>
      <c r="P11" s="196">
        <f t="shared" si="10"/>
        <v>90.338164251207729</v>
      </c>
      <c r="Q11" t="str">
        <f t="shared" si="0"/>
        <v>Ostale azijske zemlje</v>
      </c>
      <c r="R11" s="101">
        <f t="shared" si="8"/>
        <v>2.4536335426138414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104</v>
      </c>
      <c r="B12" s="116">
        <v>24</v>
      </c>
      <c r="C12" s="117">
        <v>340</v>
      </c>
      <c r="D12" s="129">
        <f t="shared" si="1"/>
        <v>2.4536335426138414</v>
      </c>
      <c r="E12" s="118">
        <v>11</v>
      </c>
      <c r="F12" s="117">
        <v>190</v>
      </c>
      <c r="G12" s="119">
        <f t="shared" si="2"/>
        <v>1.2257273724275854</v>
      </c>
      <c r="H12" s="116">
        <v>2</v>
      </c>
      <c r="I12" s="110">
        <v>3</v>
      </c>
      <c r="J12" s="152">
        <f t="shared" si="3"/>
        <v>1.9102196752626553E-2</v>
      </c>
      <c r="K12" s="195">
        <f t="shared" si="4"/>
        <v>218.18181818181816</v>
      </c>
      <c r="L12" s="196">
        <f t="shared" si="5"/>
        <v>178.94736842105263</v>
      </c>
      <c r="M12" s="197">
        <f t="shared" si="6"/>
        <v>1200</v>
      </c>
      <c r="N12" s="214">
        <f t="shared" si="7"/>
        <v>11333.333333333332</v>
      </c>
      <c r="O12" s="215">
        <f t="shared" si="9"/>
        <v>550</v>
      </c>
      <c r="P12" s="196">
        <f t="shared" si="10"/>
        <v>6333.3333333333339</v>
      </c>
      <c r="Q12" t="str">
        <f t="shared" si="0"/>
        <v>Poljska</v>
      </c>
      <c r="R12" s="101">
        <f t="shared" si="8"/>
        <v>1.8690914339323086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26</v>
      </c>
      <c r="B13" s="116">
        <v>22</v>
      </c>
      <c r="C13" s="117">
        <v>259</v>
      </c>
      <c r="D13" s="129">
        <f t="shared" si="1"/>
        <v>1.8690914339323086</v>
      </c>
      <c r="E13" s="118">
        <v>19</v>
      </c>
      <c r="F13" s="117">
        <v>118</v>
      </c>
      <c r="G13" s="119">
        <f t="shared" si="2"/>
        <v>0.76124121024450042</v>
      </c>
      <c r="H13" s="116">
        <v>10</v>
      </c>
      <c r="I13" s="110">
        <v>93</v>
      </c>
      <c r="J13" s="152">
        <f t="shared" si="3"/>
        <v>0.59216809933142311</v>
      </c>
      <c r="K13" s="195">
        <f t="shared" si="4"/>
        <v>115.78947368421053</v>
      </c>
      <c r="L13" s="196">
        <f t="shared" si="5"/>
        <v>219.4915254237288</v>
      </c>
      <c r="M13" s="197">
        <f t="shared" si="6"/>
        <v>220.00000000000003</v>
      </c>
      <c r="N13" s="214">
        <f t="shared" si="7"/>
        <v>278.49462365591398</v>
      </c>
      <c r="O13" s="215">
        <f t="shared" si="9"/>
        <v>190</v>
      </c>
      <c r="P13" s="196">
        <f t="shared" si="10"/>
        <v>126.88172043010752</v>
      </c>
      <c r="Q13" t="str">
        <f t="shared" si="0"/>
        <v>Italija</v>
      </c>
      <c r="R13" s="101">
        <f t="shared" si="8"/>
        <v>1.7175434798296889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40</v>
      </c>
      <c r="B14" s="116">
        <v>117</v>
      </c>
      <c r="C14" s="117">
        <v>238</v>
      </c>
      <c r="D14" s="129">
        <f t="shared" si="1"/>
        <v>1.7175434798296889</v>
      </c>
      <c r="E14" s="118">
        <v>76</v>
      </c>
      <c r="F14" s="117">
        <v>174</v>
      </c>
      <c r="G14" s="119">
        <f t="shared" si="2"/>
        <v>1.1225082252757888</v>
      </c>
      <c r="H14" s="116">
        <v>72</v>
      </c>
      <c r="I14" s="110">
        <v>154</v>
      </c>
      <c r="J14" s="152">
        <f t="shared" si="3"/>
        <v>0.98057943330149644</v>
      </c>
      <c r="K14" s="195">
        <f t="shared" si="4"/>
        <v>153.94736842105263</v>
      </c>
      <c r="L14" s="196">
        <f t="shared" si="5"/>
        <v>136.7816091954023</v>
      </c>
      <c r="M14" s="197">
        <f t="shared" si="6"/>
        <v>162.5</v>
      </c>
      <c r="N14" s="214">
        <f t="shared" si="7"/>
        <v>154.54545454545453</v>
      </c>
      <c r="O14" s="215">
        <f t="shared" si="9"/>
        <v>105.55555555555556</v>
      </c>
      <c r="P14" s="196">
        <f t="shared" si="10"/>
        <v>112.98701298701299</v>
      </c>
      <c r="Q14" t="str">
        <f t="shared" si="0"/>
        <v>Makedonija</v>
      </c>
      <c r="R14" s="101">
        <f t="shared" si="8"/>
        <v>1.6381612181568881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45</v>
      </c>
      <c r="B15" s="116">
        <v>9</v>
      </c>
      <c r="C15" s="117">
        <v>227</v>
      </c>
      <c r="D15" s="129">
        <f t="shared" si="1"/>
        <v>1.6381612181568881</v>
      </c>
      <c r="E15" s="118">
        <v>6</v>
      </c>
      <c r="F15" s="117">
        <v>52</v>
      </c>
      <c r="G15" s="119">
        <f t="shared" si="2"/>
        <v>0.33546222824333916</v>
      </c>
      <c r="H15" s="116">
        <v>1</v>
      </c>
      <c r="I15" s="110">
        <v>5</v>
      </c>
      <c r="J15" s="152">
        <f t="shared" si="3"/>
        <v>3.1836994587710922E-2</v>
      </c>
      <c r="K15" s="195">
        <f t="shared" si="4"/>
        <v>150</v>
      </c>
      <c r="L15" s="196">
        <f t="shared" si="5"/>
        <v>436.53846153846149</v>
      </c>
      <c r="M15" s="197">
        <f t="shared" si="6"/>
        <v>900</v>
      </c>
      <c r="N15" s="214">
        <f t="shared" si="7"/>
        <v>4540</v>
      </c>
      <c r="O15" s="215">
        <f t="shared" si="9"/>
        <v>600</v>
      </c>
      <c r="P15" s="196">
        <f t="shared" si="10"/>
        <v>1040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25</v>
      </c>
      <c r="B16" s="79">
        <v>51</v>
      </c>
      <c r="C16" s="5">
        <v>213</v>
      </c>
      <c r="D16" s="130">
        <f t="shared" si="1"/>
        <v>1.5371292487551418</v>
      </c>
      <c r="E16" s="80">
        <v>17</v>
      </c>
      <c r="F16" s="5">
        <v>29</v>
      </c>
      <c r="G16" s="94">
        <f t="shared" si="2"/>
        <v>0.18708470421263146</v>
      </c>
      <c r="H16" s="79">
        <v>32</v>
      </c>
      <c r="I16" s="5">
        <v>121</v>
      </c>
      <c r="J16" s="153">
        <f t="shared" si="3"/>
        <v>0.77045526902260431</v>
      </c>
      <c r="K16" s="194">
        <f t="shared" si="4"/>
        <v>300</v>
      </c>
      <c r="L16" s="198">
        <f t="shared" si="5"/>
        <v>734.48275862068965</v>
      </c>
      <c r="M16" s="95">
        <f t="shared" si="6"/>
        <v>159.375</v>
      </c>
      <c r="N16" s="96">
        <f t="shared" si="7"/>
        <v>176.03305785123965</v>
      </c>
      <c r="O16" s="199">
        <f t="shared" si="9"/>
        <v>53.125</v>
      </c>
      <c r="P16" s="198">
        <f t="shared" si="10"/>
        <v>23.966942148760332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34</v>
      </c>
      <c r="B17" s="79">
        <v>49</v>
      </c>
      <c r="C17" s="5">
        <v>186</v>
      </c>
      <c r="D17" s="130">
        <f t="shared" si="1"/>
        <v>1.3422818791946309</v>
      </c>
      <c r="E17" s="80">
        <v>38</v>
      </c>
      <c r="F17" s="5">
        <v>130</v>
      </c>
      <c r="G17" s="94">
        <f t="shared" si="2"/>
        <v>0.83865557060834783</v>
      </c>
      <c r="H17" s="79">
        <v>12</v>
      </c>
      <c r="I17" s="5">
        <v>49</v>
      </c>
      <c r="J17" s="153">
        <f t="shared" si="3"/>
        <v>0.31200254695956703</v>
      </c>
      <c r="K17" s="194">
        <f t="shared" si="4"/>
        <v>128.94736842105263</v>
      </c>
      <c r="L17" s="198">
        <f t="shared" si="5"/>
        <v>143.07692307692307</v>
      </c>
      <c r="M17" s="95">
        <f t="shared" si="6"/>
        <v>408.33333333333331</v>
      </c>
      <c r="N17" s="96">
        <f t="shared" si="7"/>
        <v>379.59183673469391</v>
      </c>
      <c r="O17" s="199">
        <f t="shared" si="9"/>
        <v>316.66666666666663</v>
      </c>
      <c r="P17" s="198">
        <f t="shared" si="10"/>
        <v>265.30612244897958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52</v>
      </c>
      <c r="B18" s="79">
        <v>27</v>
      </c>
      <c r="C18" s="5">
        <v>172</v>
      </c>
      <c r="D18" s="130">
        <f t="shared" si="1"/>
        <v>1.2412499097928844</v>
      </c>
      <c r="E18" s="80">
        <v>10</v>
      </c>
      <c r="F18" s="5">
        <v>450</v>
      </c>
      <c r="G18" s="94">
        <f t="shared" si="2"/>
        <v>2.9030385136442809</v>
      </c>
      <c r="H18" s="79">
        <v>16</v>
      </c>
      <c r="I18" s="5">
        <v>134</v>
      </c>
      <c r="J18" s="153">
        <f t="shared" si="3"/>
        <v>0.85323145495065267</v>
      </c>
      <c r="K18" s="194">
        <f t="shared" si="4"/>
        <v>270</v>
      </c>
      <c r="L18" s="198">
        <f t="shared" si="5"/>
        <v>38.222222222222221</v>
      </c>
      <c r="M18" s="95">
        <f t="shared" si="6"/>
        <v>168.75</v>
      </c>
      <c r="N18" s="96">
        <f t="shared" si="7"/>
        <v>128.35820895522389</v>
      </c>
      <c r="O18" s="199">
        <f t="shared" si="9"/>
        <v>62.5</v>
      </c>
      <c r="P18" s="198">
        <f t="shared" si="10"/>
        <v>335.82089552238807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51</v>
      </c>
      <c r="B19" s="141">
        <v>32</v>
      </c>
      <c r="C19" s="111">
        <v>125</v>
      </c>
      <c r="D19" s="130">
        <f t="shared" si="1"/>
        <v>0.90207115537273586</v>
      </c>
      <c r="E19" s="80">
        <v>24</v>
      </c>
      <c r="F19" s="5">
        <v>139</v>
      </c>
      <c r="G19" s="94">
        <f t="shared" si="2"/>
        <v>0.89671634088123353</v>
      </c>
      <c r="H19" s="79">
        <v>18</v>
      </c>
      <c r="I19" s="5">
        <v>30</v>
      </c>
      <c r="J19" s="153">
        <f t="shared" si="3"/>
        <v>0.19102196752626552</v>
      </c>
      <c r="K19" s="194">
        <f t="shared" si="4"/>
        <v>133.33333333333331</v>
      </c>
      <c r="L19" s="198">
        <f t="shared" si="5"/>
        <v>89.928057553956833</v>
      </c>
      <c r="M19" s="95">
        <f t="shared" si="6"/>
        <v>177.77777777777777</v>
      </c>
      <c r="N19" s="96">
        <f t="shared" si="7"/>
        <v>416.66666666666669</v>
      </c>
      <c r="O19" s="199">
        <f t="shared" si="9"/>
        <v>133.33333333333331</v>
      </c>
      <c r="P19" s="198">
        <f t="shared" si="10"/>
        <v>463.33333333333337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105</v>
      </c>
      <c r="B20" s="141">
        <v>4</v>
      </c>
      <c r="C20" s="111">
        <v>97</v>
      </c>
      <c r="D20" s="130">
        <f t="shared" si="1"/>
        <v>0.70000721656924303</v>
      </c>
      <c r="E20" s="80">
        <v>15</v>
      </c>
      <c r="F20" s="5">
        <v>201</v>
      </c>
      <c r="G20" s="94">
        <f t="shared" si="2"/>
        <v>1.2966905360944456</v>
      </c>
      <c r="H20" s="79">
        <v>29</v>
      </c>
      <c r="I20" s="5">
        <v>240</v>
      </c>
      <c r="J20" s="153">
        <f t="shared" si="3"/>
        <v>1.5281757402101241</v>
      </c>
      <c r="K20" s="194">
        <f t="shared" si="4"/>
        <v>26.666666666666668</v>
      </c>
      <c r="L20" s="198">
        <f t="shared" si="5"/>
        <v>48.258706467661696</v>
      </c>
      <c r="M20" s="95">
        <f t="shared" si="6"/>
        <v>13.793103448275861</v>
      </c>
      <c r="N20" s="96">
        <f t="shared" si="7"/>
        <v>40.416666666666664</v>
      </c>
      <c r="O20" s="199">
        <f t="shared" si="9"/>
        <v>51.724137931034484</v>
      </c>
      <c r="P20" s="198">
        <f t="shared" si="10"/>
        <v>83.75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86</v>
      </c>
      <c r="B21" s="79">
        <v>11</v>
      </c>
      <c r="C21" s="5">
        <v>77</v>
      </c>
      <c r="D21" s="130">
        <f t="shared" si="1"/>
        <v>0.55567583170960533</v>
      </c>
      <c r="E21" s="80">
        <v>9</v>
      </c>
      <c r="F21" s="5">
        <v>156</v>
      </c>
      <c r="G21" s="94">
        <f t="shared" si="2"/>
        <v>1.0063866847300174</v>
      </c>
      <c r="H21" s="79">
        <v>21</v>
      </c>
      <c r="I21" s="5">
        <v>81</v>
      </c>
      <c r="J21" s="153">
        <f t="shared" si="3"/>
        <v>0.51575931232091687</v>
      </c>
      <c r="K21" s="194">
        <f t="shared" si="4"/>
        <v>122.22222222222223</v>
      </c>
      <c r="L21" s="198">
        <f t="shared" si="5"/>
        <v>49.358974358974365</v>
      </c>
      <c r="M21" s="95">
        <f t="shared" si="6"/>
        <v>52.380952380952387</v>
      </c>
      <c r="N21" s="96">
        <f t="shared" si="7"/>
        <v>95.061728395061735</v>
      </c>
      <c r="O21" s="199">
        <f t="shared" si="9"/>
        <v>42.857142857142854</v>
      </c>
      <c r="P21" s="198">
        <f t="shared" si="10"/>
        <v>192.59259259259258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47</v>
      </c>
      <c r="B22" s="141">
        <v>15</v>
      </c>
      <c r="C22" s="111">
        <v>70</v>
      </c>
      <c r="D22" s="130">
        <f t="shared" si="1"/>
        <v>0.50515984700873207</v>
      </c>
      <c r="E22" s="80">
        <v>20</v>
      </c>
      <c r="F22" s="5">
        <v>63</v>
      </c>
      <c r="G22" s="94">
        <f t="shared" si="2"/>
        <v>0.40642539191019939</v>
      </c>
      <c r="H22" s="79">
        <v>25</v>
      </c>
      <c r="I22" s="5">
        <v>145</v>
      </c>
      <c r="J22" s="153">
        <f t="shared" si="3"/>
        <v>0.92327284304361668</v>
      </c>
      <c r="K22" s="194">
        <f t="shared" si="4"/>
        <v>75</v>
      </c>
      <c r="L22" s="198">
        <f t="shared" si="5"/>
        <v>111.11111111111111</v>
      </c>
      <c r="M22" s="95">
        <f t="shared" si="6"/>
        <v>60</v>
      </c>
      <c r="N22" s="96">
        <f t="shared" si="7"/>
        <v>48.275862068965516</v>
      </c>
      <c r="O22" s="199">
        <f t="shared" si="9"/>
        <v>80</v>
      </c>
      <c r="P22" s="198">
        <f t="shared" si="10"/>
        <v>43.448275862068961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41</v>
      </c>
      <c r="B23" s="141">
        <v>9</v>
      </c>
      <c r="C23" s="111">
        <v>54</v>
      </c>
      <c r="D23" s="130">
        <f t="shared" si="1"/>
        <v>0.38969473912102187</v>
      </c>
      <c r="E23" s="80">
        <v>4</v>
      </c>
      <c r="F23" s="5">
        <v>12</v>
      </c>
      <c r="G23" s="94">
        <f t="shared" si="2"/>
        <v>7.7414360363847495E-2</v>
      </c>
      <c r="H23" s="79">
        <v>0</v>
      </c>
      <c r="I23" s="5">
        <v>0</v>
      </c>
      <c r="J23" s="153">
        <f t="shared" si="3"/>
        <v>0</v>
      </c>
      <c r="K23" s="194">
        <f t="shared" si="4"/>
        <v>225</v>
      </c>
      <c r="L23" s="198">
        <f t="shared" si="5"/>
        <v>450</v>
      </c>
      <c r="M23" s="95" t="str">
        <f t="shared" si="6"/>
        <v xml:space="preserve"> </v>
      </c>
      <c r="N23" s="96" t="str">
        <f t="shared" si="7"/>
        <v xml:space="preserve"> </v>
      </c>
      <c r="O23" s="199" t="str">
        <f t="shared" si="9"/>
        <v xml:space="preserve"> </v>
      </c>
      <c r="P23" s="198" t="str">
        <f t="shared" si="10"/>
        <v xml:space="preserve"> 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24</v>
      </c>
      <c r="B24" s="141">
        <v>26</v>
      </c>
      <c r="C24" s="111">
        <v>49</v>
      </c>
      <c r="D24" s="130">
        <f t="shared" si="1"/>
        <v>0.35361189290611245</v>
      </c>
      <c r="E24" s="80">
        <v>6</v>
      </c>
      <c r="F24" s="5">
        <v>70</v>
      </c>
      <c r="G24" s="94">
        <f t="shared" si="2"/>
        <v>0.45158376878911033</v>
      </c>
      <c r="H24" s="79">
        <v>8</v>
      </c>
      <c r="I24" s="5">
        <v>13</v>
      </c>
      <c r="J24" s="153">
        <f t="shared" si="3"/>
        <v>8.277618592804839E-2</v>
      </c>
      <c r="K24" s="194">
        <f t="shared" si="4"/>
        <v>433.33333333333331</v>
      </c>
      <c r="L24" s="198">
        <f t="shared" si="5"/>
        <v>70</v>
      </c>
      <c r="M24" s="95">
        <f t="shared" si="6"/>
        <v>325</v>
      </c>
      <c r="N24" s="96">
        <f t="shared" si="7"/>
        <v>376.92307692307691</v>
      </c>
      <c r="O24" s="199">
        <f t="shared" si="9"/>
        <v>75</v>
      </c>
      <c r="P24" s="198">
        <f t="shared" si="10"/>
        <v>538.46153846153845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53</v>
      </c>
      <c r="B25" s="141">
        <v>6</v>
      </c>
      <c r="C25" s="111">
        <v>48</v>
      </c>
      <c r="D25" s="130">
        <f t="shared" si="1"/>
        <v>0.34639532366313053</v>
      </c>
      <c r="E25" s="80">
        <v>0</v>
      </c>
      <c r="F25" s="5">
        <v>0</v>
      </c>
      <c r="G25" s="94">
        <f t="shared" si="2"/>
        <v>0</v>
      </c>
      <c r="H25" s="79">
        <v>4</v>
      </c>
      <c r="I25" s="5">
        <v>16</v>
      </c>
      <c r="J25" s="153">
        <f t="shared" si="3"/>
        <v>0.10187838268067495</v>
      </c>
      <c r="K25" s="194" t="str">
        <f t="shared" si="4"/>
        <v xml:space="preserve"> </v>
      </c>
      <c r="L25" s="198" t="str">
        <f t="shared" si="5"/>
        <v xml:space="preserve"> </v>
      </c>
      <c r="M25" s="95">
        <f t="shared" si="6"/>
        <v>150</v>
      </c>
      <c r="N25" s="96">
        <f t="shared" si="7"/>
        <v>300</v>
      </c>
      <c r="O25" s="199" t="str">
        <f t="shared" si="9"/>
        <v xml:space="preserve"> </v>
      </c>
      <c r="P25" s="198" t="str">
        <f t="shared" si="10"/>
        <v xml:space="preserve"> 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54</v>
      </c>
      <c r="B26" s="141">
        <v>9</v>
      </c>
      <c r="C26" s="111">
        <v>47</v>
      </c>
      <c r="D26" s="130">
        <f t="shared" si="1"/>
        <v>0.33917875442014866</v>
      </c>
      <c r="E26" s="80">
        <v>0</v>
      </c>
      <c r="F26" s="5">
        <v>4</v>
      </c>
      <c r="G26" s="94">
        <f t="shared" si="2"/>
        <v>2.5804786787949164E-2</v>
      </c>
      <c r="H26" s="79">
        <v>21</v>
      </c>
      <c r="I26" s="5">
        <v>49</v>
      </c>
      <c r="J26" s="153">
        <f t="shared" si="3"/>
        <v>0.31200254695956703</v>
      </c>
      <c r="K26" s="194" t="str">
        <f t="shared" si="4"/>
        <v xml:space="preserve"> </v>
      </c>
      <c r="L26" s="198">
        <f t="shared" si="5"/>
        <v>1175</v>
      </c>
      <c r="M26" s="95">
        <f t="shared" si="6"/>
        <v>42.857142857142854</v>
      </c>
      <c r="N26" s="96">
        <f t="shared" si="7"/>
        <v>95.918367346938766</v>
      </c>
      <c r="O26" s="199" t="str">
        <f t="shared" si="9"/>
        <v xml:space="preserve"> </v>
      </c>
      <c r="P26" s="198">
        <f t="shared" si="10"/>
        <v>8.1632653061224492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49</v>
      </c>
      <c r="B27" s="141">
        <v>12</v>
      </c>
      <c r="C27" s="111">
        <v>42</v>
      </c>
      <c r="D27" s="130">
        <f t="shared" si="1"/>
        <v>0.30309590820523924</v>
      </c>
      <c r="E27" s="80">
        <v>8</v>
      </c>
      <c r="F27" s="5">
        <v>20</v>
      </c>
      <c r="G27" s="94">
        <f t="shared" si="2"/>
        <v>0.12902393393974582</v>
      </c>
      <c r="H27" s="79">
        <v>6</v>
      </c>
      <c r="I27" s="5">
        <v>11</v>
      </c>
      <c r="J27" s="153">
        <f t="shared" si="3"/>
        <v>7.0041388092964021E-2</v>
      </c>
      <c r="K27" s="194">
        <f t="shared" si="4"/>
        <v>150</v>
      </c>
      <c r="L27" s="198">
        <f t="shared" si="5"/>
        <v>210</v>
      </c>
      <c r="M27" s="95">
        <f t="shared" si="6"/>
        <v>200</v>
      </c>
      <c r="N27" s="96">
        <f t="shared" si="7"/>
        <v>381.81818181818181</v>
      </c>
      <c r="O27" s="199">
        <f t="shared" si="9"/>
        <v>133.33333333333331</v>
      </c>
      <c r="P27" s="198">
        <f t="shared" si="10"/>
        <v>181.81818181818181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18</v>
      </c>
      <c r="B28" s="79">
        <v>2</v>
      </c>
      <c r="C28" s="5">
        <v>25</v>
      </c>
      <c r="D28" s="130">
        <f t="shared" si="1"/>
        <v>0.18041423107454715</v>
      </c>
      <c r="E28" s="80">
        <v>3</v>
      </c>
      <c r="F28" s="5">
        <v>135</v>
      </c>
      <c r="G28" s="94">
        <f t="shared" si="2"/>
        <v>0.87091155409328436</v>
      </c>
      <c r="H28" s="79">
        <v>1</v>
      </c>
      <c r="I28" s="5">
        <v>11</v>
      </c>
      <c r="J28" s="153">
        <f t="shared" si="3"/>
        <v>7.0041388092964021E-2</v>
      </c>
      <c r="K28" s="194">
        <f t="shared" si="4"/>
        <v>66.666666666666657</v>
      </c>
      <c r="L28" s="198">
        <f t="shared" si="5"/>
        <v>18.518518518518519</v>
      </c>
      <c r="M28" s="95">
        <f t="shared" si="6"/>
        <v>200</v>
      </c>
      <c r="N28" s="96">
        <f t="shared" si="7"/>
        <v>227.27272727272728</v>
      </c>
      <c r="O28" s="199">
        <f t="shared" si="9"/>
        <v>300</v>
      </c>
      <c r="P28" s="198">
        <f t="shared" si="10"/>
        <v>1227.2727272727273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35</v>
      </c>
      <c r="B29" s="79">
        <v>2</v>
      </c>
      <c r="C29" s="5">
        <v>20</v>
      </c>
      <c r="D29" s="130">
        <f t="shared" si="1"/>
        <v>0.14433138485963773</v>
      </c>
      <c r="E29" s="80">
        <v>2</v>
      </c>
      <c r="F29" s="5">
        <v>14</v>
      </c>
      <c r="G29" s="94">
        <f t="shared" si="2"/>
        <v>9.0316753757822069E-2</v>
      </c>
      <c r="H29" s="79">
        <v>0</v>
      </c>
      <c r="I29" s="5">
        <v>0</v>
      </c>
      <c r="J29" s="153">
        <f t="shared" si="3"/>
        <v>0</v>
      </c>
      <c r="K29" s="194">
        <f t="shared" si="4"/>
        <v>100</v>
      </c>
      <c r="L29" s="198">
        <f t="shared" si="5"/>
        <v>142.85714285714286</v>
      </c>
      <c r="M29" s="95" t="str">
        <f t="shared" si="6"/>
        <v xml:space="preserve"> </v>
      </c>
      <c r="N29" s="96" t="str">
        <f t="shared" si="7"/>
        <v xml:space="preserve"> 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85</v>
      </c>
      <c r="B30" s="79">
        <v>18</v>
      </c>
      <c r="C30" s="5">
        <v>18</v>
      </c>
      <c r="D30" s="130">
        <f t="shared" si="1"/>
        <v>0.12989824637367395</v>
      </c>
      <c r="E30" s="80">
        <v>0</v>
      </c>
      <c r="F30" s="5">
        <v>0</v>
      </c>
      <c r="G30" s="94">
        <f t="shared" si="2"/>
        <v>0</v>
      </c>
      <c r="H30" s="79">
        <v>0</v>
      </c>
      <c r="I30" s="5">
        <v>0</v>
      </c>
      <c r="J30" s="153">
        <f t="shared" si="3"/>
        <v>0</v>
      </c>
      <c r="K30" s="194" t="str">
        <f t="shared" si="4"/>
        <v xml:space="preserve"> </v>
      </c>
      <c r="L30" s="198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27</v>
      </c>
      <c r="B31" s="79">
        <v>1</v>
      </c>
      <c r="C31" s="5">
        <v>16</v>
      </c>
      <c r="D31" s="130">
        <f t="shared" si="1"/>
        <v>0.11546510788771019</v>
      </c>
      <c r="E31" s="80">
        <v>2</v>
      </c>
      <c r="F31" s="5">
        <v>8</v>
      </c>
      <c r="G31" s="94">
        <f t="shared" si="2"/>
        <v>5.1609573575898328E-2</v>
      </c>
      <c r="H31" s="79">
        <v>0</v>
      </c>
      <c r="I31" s="5">
        <v>34</v>
      </c>
      <c r="J31" s="153">
        <f t="shared" si="3"/>
        <v>0.21649156319643428</v>
      </c>
      <c r="K31" s="194">
        <f t="shared" si="4"/>
        <v>50</v>
      </c>
      <c r="L31" s="198">
        <f t="shared" si="5"/>
        <v>200</v>
      </c>
      <c r="M31" s="95" t="str">
        <f t="shared" si="6"/>
        <v xml:space="preserve"> </v>
      </c>
      <c r="N31" s="96">
        <f t="shared" si="7"/>
        <v>47.058823529411761</v>
      </c>
      <c r="O31" s="199" t="str">
        <f t="shared" si="9"/>
        <v xml:space="preserve"> </v>
      </c>
      <c r="P31" s="198">
        <f t="shared" si="10"/>
        <v>23.52941176470588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65</v>
      </c>
      <c r="B32" s="79">
        <v>6</v>
      </c>
      <c r="C32" s="5">
        <v>16</v>
      </c>
      <c r="D32" s="130">
        <f t="shared" si="1"/>
        <v>0.11546510788771019</v>
      </c>
      <c r="E32" s="80">
        <v>4</v>
      </c>
      <c r="F32" s="5">
        <v>4</v>
      </c>
      <c r="G32" s="94">
        <f t="shared" si="2"/>
        <v>2.5804786787949164E-2</v>
      </c>
      <c r="H32" s="79">
        <v>0</v>
      </c>
      <c r="I32" s="5">
        <v>0</v>
      </c>
      <c r="J32" s="153">
        <f t="shared" si="3"/>
        <v>0</v>
      </c>
      <c r="K32" s="194">
        <f t="shared" si="4"/>
        <v>150</v>
      </c>
      <c r="L32" s="198">
        <f t="shared" si="5"/>
        <v>400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74</v>
      </c>
      <c r="B33" s="79">
        <v>5</v>
      </c>
      <c r="C33" s="5">
        <v>15</v>
      </c>
      <c r="D33" s="130">
        <f t="shared" si="1"/>
        <v>0.1082485386447283</v>
      </c>
      <c r="E33" s="80">
        <v>0</v>
      </c>
      <c r="F33" s="5">
        <v>0</v>
      </c>
      <c r="G33" s="94">
        <f t="shared" si="2"/>
        <v>0</v>
      </c>
      <c r="H33" s="79">
        <v>16</v>
      </c>
      <c r="I33" s="5">
        <v>66</v>
      </c>
      <c r="J33" s="153">
        <f t="shared" si="3"/>
        <v>0.42024832855778416</v>
      </c>
      <c r="K33" s="194" t="str">
        <f t="shared" si="4"/>
        <v xml:space="preserve"> </v>
      </c>
      <c r="L33" s="198" t="str">
        <f t="shared" si="5"/>
        <v xml:space="preserve"> </v>
      </c>
      <c r="M33" s="95">
        <f t="shared" si="6"/>
        <v>31.25</v>
      </c>
      <c r="N33" s="96">
        <f t="shared" si="7"/>
        <v>22.727272727272727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31</v>
      </c>
      <c r="B34" s="79">
        <v>3</v>
      </c>
      <c r="C34" s="5">
        <v>14</v>
      </c>
      <c r="D34" s="130">
        <f t="shared" si="1"/>
        <v>0.10103196940174641</v>
      </c>
      <c r="E34" s="80">
        <v>0</v>
      </c>
      <c r="F34" s="5">
        <v>0</v>
      </c>
      <c r="G34" s="94">
        <f t="shared" si="2"/>
        <v>0</v>
      </c>
      <c r="H34" s="79">
        <v>2</v>
      </c>
      <c r="I34" s="5">
        <v>20</v>
      </c>
      <c r="J34" s="153">
        <f t="shared" si="3"/>
        <v>0.12734797835084369</v>
      </c>
      <c r="K34" s="194" t="str">
        <f t="shared" si="4"/>
        <v xml:space="preserve"> </v>
      </c>
      <c r="L34" s="198" t="str">
        <f t="shared" si="5"/>
        <v xml:space="preserve"> </v>
      </c>
      <c r="M34" s="95">
        <f t="shared" si="6"/>
        <v>150</v>
      </c>
      <c r="N34" s="96">
        <f t="shared" si="7"/>
        <v>70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87</v>
      </c>
      <c r="B35" s="79">
        <v>3</v>
      </c>
      <c r="C35" s="5">
        <v>14</v>
      </c>
      <c r="D35" s="130">
        <f t="shared" si="1"/>
        <v>0.10103196940174641</v>
      </c>
      <c r="E35" s="80">
        <v>18</v>
      </c>
      <c r="F35" s="5">
        <v>203</v>
      </c>
      <c r="G35" s="94">
        <f t="shared" si="2"/>
        <v>1.3095929294884201</v>
      </c>
      <c r="H35" s="79">
        <v>9</v>
      </c>
      <c r="I35" s="5">
        <v>146</v>
      </c>
      <c r="J35" s="153">
        <f t="shared" si="3"/>
        <v>0.92964024196115891</v>
      </c>
      <c r="K35" s="194">
        <f t="shared" si="4"/>
        <v>16.666666666666664</v>
      </c>
      <c r="L35" s="198">
        <f t="shared" si="5"/>
        <v>6.8965517241379306</v>
      </c>
      <c r="M35" s="95">
        <f t="shared" si="6"/>
        <v>33.333333333333329</v>
      </c>
      <c r="N35" s="96">
        <f t="shared" si="7"/>
        <v>9.5890410958904102</v>
      </c>
      <c r="O35" s="199">
        <f t="shared" si="9"/>
        <v>200</v>
      </c>
      <c r="P35" s="198">
        <f t="shared" si="10"/>
        <v>139.04109589041096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58</v>
      </c>
      <c r="B36" s="79">
        <v>4</v>
      </c>
      <c r="C36" s="5">
        <v>13</v>
      </c>
      <c r="D36" s="130">
        <f t="shared" si="1"/>
        <v>9.3815400158764523E-2</v>
      </c>
      <c r="E36" s="80">
        <v>2</v>
      </c>
      <c r="F36" s="5">
        <v>10</v>
      </c>
      <c r="G36" s="94">
        <f t="shared" si="2"/>
        <v>6.4511966969872908E-2</v>
      </c>
      <c r="H36" s="79">
        <v>8</v>
      </c>
      <c r="I36" s="5">
        <v>13</v>
      </c>
      <c r="J36" s="153">
        <f t="shared" si="3"/>
        <v>8.277618592804839E-2</v>
      </c>
      <c r="K36" s="194">
        <f t="shared" si="4"/>
        <v>200</v>
      </c>
      <c r="L36" s="198">
        <f t="shared" si="5"/>
        <v>130</v>
      </c>
      <c r="M36" s="95">
        <f t="shared" si="6"/>
        <v>50</v>
      </c>
      <c r="N36" s="96">
        <f t="shared" si="7"/>
        <v>100</v>
      </c>
      <c r="O36" s="199">
        <f t="shared" si="9"/>
        <v>25</v>
      </c>
      <c r="P36" s="198">
        <f t="shared" si="10"/>
        <v>76.923076923076934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43</v>
      </c>
      <c r="B37" s="79">
        <v>7</v>
      </c>
      <c r="C37" s="5">
        <v>13</v>
      </c>
      <c r="D37" s="130">
        <f t="shared" si="1"/>
        <v>9.3815400158764523E-2</v>
      </c>
      <c r="E37" s="80">
        <v>5</v>
      </c>
      <c r="F37" s="5">
        <v>17</v>
      </c>
      <c r="G37" s="94">
        <f t="shared" si="2"/>
        <v>0.10967034384878395</v>
      </c>
      <c r="H37" s="79">
        <v>6</v>
      </c>
      <c r="I37" s="5">
        <v>75</v>
      </c>
      <c r="J37" s="153">
        <f t="shared" si="3"/>
        <v>0.47755491881566381</v>
      </c>
      <c r="K37" s="194">
        <f t="shared" si="4"/>
        <v>140</v>
      </c>
      <c r="L37" s="198">
        <f t="shared" si="5"/>
        <v>76.470588235294116</v>
      </c>
      <c r="M37" s="95">
        <f t="shared" si="6"/>
        <v>116.66666666666667</v>
      </c>
      <c r="N37" s="96">
        <f t="shared" si="7"/>
        <v>17.333333333333336</v>
      </c>
      <c r="O37" s="199">
        <f t="shared" si="9"/>
        <v>83.333333333333343</v>
      </c>
      <c r="P37" s="198">
        <f t="shared" si="10"/>
        <v>22.666666666666664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88</v>
      </c>
      <c r="B38" s="79">
        <v>12</v>
      </c>
      <c r="C38" s="5">
        <v>12</v>
      </c>
      <c r="D38" s="130">
        <f t="shared" ref="D38:D69" si="11">IF($C$83&lt;&gt;0,C38/$C$83*100,0)</f>
        <v>8.6598830915782632E-2</v>
      </c>
      <c r="E38" s="80">
        <v>13</v>
      </c>
      <c r="F38" s="5">
        <v>13</v>
      </c>
      <c r="G38" s="94">
        <f t="shared" ref="G38:G69" si="12">IF($F$83&lt;&gt;0,F38/$F$83*100,0)</f>
        <v>8.3865557060834789E-2</v>
      </c>
      <c r="H38" s="79">
        <v>3</v>
      </c>
      <c r="I38" s="5">
        <v>4</v>
      </c>
      <c r="J38" s="153">
        <f t="shared" ref="J38:J69" si="13">IF($I$83&lt;&gt;0,I38/$I$83*100,0)</f>
        <v>2.5469595670168738E-2</v>
      </c>
      <c r="K38" s="194">
        <f t="shared" ref="K38:K69" si="14">IF(OR(B38&lt;&gt;0)*(E38&lt;&gt;0),B38/E38*100," ")</f>
        <v>92.307692307692307</v>
      </c>
      <c r="L38" s="198">
        <f t="shared" ref="L38:L69" si="15">IF(OR(C38&lt;&gt;0)*(F38&lt;&gt;0),C38/F38*100," ")</f>
        <v>92.307692307692307</v>
      </c>
      <c r="M38" s="95">
        <f t="shared" ref="M38:M69" si="16">IF(OR(B38&lt;&gt;0)*(H38&lt;&gt;0),B38/H38*100," ")</f>
        <v>400</v>
      </c>
      <c r="N38" s="96">
        <f t="shared" ref="N38:N69" si="17">IF(OR(C38&lt;&gt;0)*(I38&lt;&gt;0),C38/I38*100," ")</f>
        <v>300</v>
      </c>
      <c r="O38" s="199">
        <f t="shared" si="9"/>
        <v>433.33333333333331</v>
      </c>
      <c r="P38" s="198">
        <f t="shared" si="10"/>
        <v>325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93</v>
      </c>
      <c r="B39" s="79">
        <v>4</v>
      </c>
      <c r="C39" s="5">
        <v>12</v>
      </c>
      <c r="D39" s="130">
        <f t="shared" si="11"/>
        <v>8.6598830915782632E-2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50</v>
      </c>
      <c r="B40" s="79">
        <v>1</v>
      </c>
      <c r="C40" s="5">
        <v>10</v>
      </c>
      <c r="D40" s="130">
        <f t="shared" si="11"/>
        <v>7.2165692429818865E-2</v>
      </c>
      <c r="E40" s="80">
        <v>7</v>
      </c>
      <c r="F40" s="5">
        <v>20</v>
      </c>
      <c r="G40" s="94">
        <f t="shared" si="12"/>
        <v>0.12902393393974582</v>
      </c>
      <c r="H40" s="79">
        <v>8</v>
      </c>
      <c r="I40" s="5">
        <v>17</v>
      </c>
      <c r="J40" s="153">
        <f t="shared" si="13"/>
        <v>0.10824578159821714</v>
      </c>
      <c r="K40" s="194">
        <f t="shared" si="14"/>
        <v>14.285714285714285</v>
      </c>
      <c r="L40" s="198">
        <f t="shared" si="15"/>
        <v>50</v>
      </c>
      <c r="M40" s="95">
        <f t="shared" si="16"/>
        <v>12.5</v>
      </c>
      <c r="N40" s="96">
        <f t="shared" si="17"/>
        <v>58.82352941176471</v>
      </c>
      <c r="O40" s="199">
        <f t="shared" si="18"/>
        <v>87.5</v>
      </c>
      <c r="P40" s="198">
        <f t="shared" si="10"/>
        <v>117.64705882352942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29</v>
      </c>
      <c r="B41" s="79">
        <v>5</v>
      </c>
      <c r="C41" s="5">
        <v>8</v>
      </c>
      <c r="D41" s="130">
        <f t="shared" si="11"/>
        <v>5.7732553943855097E-2</v>
      </c>
      <c r="E41" s="80">
        <v>5</v>
      </c>
      <c r="F41" s="5">
        <v>14</v>
      </c>
      <c r="G41" s="94">
        <f t="shared" si="12"/>
        <v>9.0316753757822069E-2</v>
      </c>
      <c r="H41" s="79">
        <v>9</v>
      </c>
      <c r="I41" s="5">
        <v>36</v>
      </c>
      <c r="J41" s="153">
        <f t="shared" si="13"/>
        <v>0.22922636103151861</v>
      </c>
      <c r="K41" s="194">
        <f t="shared" si="14"/>
        <v>100</v>
      </c>
      <c r="L41" s="198">
        <f t="shared" si="15"/>
        <v>57.142857142857139</v>
      </c>
      <c r="M41" s="95">
        <f t="shared" si="16"/>
        <v>55.555555555555557</v>
      </c>
      <c r="N41" s="96">
        <f t="shared" si="17"/>
        <v>22.222222222222221</v>
      </c>
      <c r="O41" s="199">
        <f t="shared" si="18"/>
        <v>55.555555555555557</v>
      </c>
      <c r="P41" s="198">
        <f t="shared" si="10"/>
        <v>38.888888888888893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61</v>
      </c>
      <c r="B42" s="79">
        <v>2</v>
      </c>
      <c r="C42" s="5">
        <v>6</v>
      </c>
      <c r="D42" s="130">
        <f t="shared" si="11"/>
        <v>4.3299415457891316E-2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62</v>
      </c>
      <c r="B43" s="79">
        <v>1</v>
      </c>
      <c r="C43" s="5">
        <v>4</v>
      </c>
      <c r="D43" s="130">
        <f t="shared" si="11"/>
        <v>2.8866276971927549E-2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59</v>
      </c>
      <c r="B44" s="79">
        <v>2</v>
      </c>
      <c r="C44" s="5">
        <v>2</v>
      </c>
      <c r="D44" s="130">
        <f t="shared" si="11"/>
        <v>1.4433138485963774E-2</v>
      </c>
      <c r="E44" s="80">
        <v>2</v>
      </c>
      <c r="F44" s="5">
        <v>4</v>
      </c>
      <c r="G44" s="94">
        <f t="shared" si="12"/>
        <v>2.5804786787949164E-2</v>
      </c>
      <c r="H44" s="79">
        <v>0</v>
      </c>
      <c r="I44" s="5">
        <v>0</v>
      </c>
      <c r="J44" s="153">
        <f t="shared" si="13"/>
        <v>0</v>
      </c>
      <c r="K44" s="194">
        <f t="shared" si="14"/>
        <v>100</v>
      </c>
      <c r="L44" s="198">
        <f t="shared" si="15"/>
        <v>50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33</v>
      </c>
      <c r="B45" s="79">
        <v>2</v>
      </c>
      <c r="C45" s="5">
        <v>2</v>
      </c>
      <c r="D45" s="130">
        <f t="shared" si="11"/>
        <v>1.4433138485963774E-2</v>
      </c>
      <c r="E45" s="80">
        <v>2</v>
      </c>
      <c r="F45" s="5">
        <v>34</v>
      </c>
      <c r="G45" s="94">
        <f t="shared" si="12"/>
        <v>0.2193406876975679</v>
      </c>
      <c r="H45" s="79">
        <v>1</v>
      </c>
      <c r="I45" s="5">
        <v>17</v>
      </c>
      <c r="J45" s="153">
        <f t="shared" si="13"/>
        <v>0.10824578159821714</v>
      </c>
      <c r="K45" s="194">
        <f t="shared" si="14"/>
        <v>100</v>
      </c>
      <c r="L45" s="198">
        <f t="shared" si="15"/>
        <v>5.8823529411764701</v>
      </c>
      <c r="M45" s="95">
        <f t="shared" si="16"/>
        <v>200</v>
      </c>
      <c r="N45" s="96">
        <f t="shared" si="17"/>
        <v>11.76470588235294</v>
      </c>
      <c r="O45" s="199">
        <f t="shared" si="18"/>
        <v>200</v>
      </c>
      <c r="P45" s="198">
        <f t="shared" si="10"/>
        <v>200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30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60</v>
      </c>
      <c r="B47" s="79">
        <v>0</v>
      </c>
      <c r="C47" s="5">
        <v>0</v>
      </c>
      <c r="D47" s="130">
        <f t="shared" si="11"/>
        <v>0</v>
      </c>
      <c r="E47" s="80">
        <v>2</v>
      </c>
      <c r="F47" s="5">
        <v>2</v>
      </c>
      <c r="G47" s="94">
        <f t="shared" si="12"/>
        <v>1.2902393393974582E-2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32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21</v>
      </c>
      <c r="B49" s="79">
        <v>0</v>
      </c>
      <c r="C49" s="5">
        <v>0</v>
      </c>
      <c r="D49" s="130">
        <f t="shared" si="11"/>
        <v>0</v>
      </c>
      <c r="E49" s="80">
        <v>1</v>
      </c>
      <c r="F49" s="5">
        <v>2</v>
      </c>
      <c r="G49" s="94">
        <f t="shared" si="12"/>
        <v>1.2902393393974582E-2</v>
      </c>
      <c r="H49" s="79">
        <v>2</v>
      </c>
      <c r="I49" s="5">
        <v>2</v>
      </c>
      <c r="J49" s="153">
        <f t="shared" si="13"/>
        <v>1.2734797835084369E-2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>
        <f t="shared" si="18"/>
        <v>50</v>
      </c>
      <c r="P49" s="198">
        <f t="shared" si="10"/>
        <v>100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36</v>
      </c>
      <c r="B50" s="79">
        <v>0</v>
      </c>
      <c r="C50" s="5">
        <v>0</v>
      </c>
      <c r="D50" s="130">
        <f t="shared" si="11"/>
        <v>0</v>
      </c>
      <c r="E50" s="80">
        <v>1</v>
      </c>
      <c r="F50" s="5">
        <v>2</v>
      </c>
      <c r="G50" s="94">
        <f t="shared" si="12"/>
        <v>1.2902393393974582E-2</v>
      </c>
      <c r="H50" s="79">
        <v>5</v>
      </c>
      <c r="I50" s="5">
        <v>6</v>
      </c>
      <c r="J50" s="153">
        <f t="shared" si="13"/>
        <v>3.8204393505253106E-2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>
        <f t="shared" si="18"/>
        <v>20</v>
      </c>
      <c r="P50" s="198">
        <f t="shared" si="10"/>
        <v>33.333333333333329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37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4</v>
      </c>
      <c r="I51" s="5">
        <v>11</v>
      </c>
      <c r="J51" s="153">
        <f t="shared" si="13"/>
        <v>7.0041388092964021E-2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83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63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2</v>
      </c>
      <c r="I53" s="5">
        <v>2</v>
      </c>
      <c r="J53" s="153">
        <f t="shared" si="13"/>
        <v>1.2734797835084369E-2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64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38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3</v>
      </c>
      <c r="I55" s="5">
        <v>7</v>
      </c>
      <c r="J55" s="153">
        <f t="shared" si="13"/>
        <v>4.4571792422795291E-2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39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66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67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56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68</v>
      </c>
      <c r="B60" s="79">
        <v>0</v>
      </c>
      <c r="C60" s="5">
        <v>0</v>
      </c>
      <c r="D60" s="130">
        <f t="shared" si="11"/>
        <v>0</v>
      </c>
      <c r="E60" s="80">
        <v>4</v>
      </c>
      <c r="F60" s="5">
        <v>4</v>
      </c>
      <c r="G60" s="94">
        <f t="shared" si="12"/>
        <v>2.5804786787949164E-2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69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70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3</v>
      </c>
      <c r="I62" s="5">
        <v>3</v>
      </c>
      <c r="J62" s="153">
        <f t="shared" si="13"/>
        <v>1.9102196752626553E-2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71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42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2</v>
      </c>
      <c r="I64" s="5">
        <v>14</v>
      </c>
      <c r="J64" s="153">
        <f t="shared" si="13"/>
        <v>8.9143584845590582E-2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82</v>
      </c>
      <c r="B65" s="79">
        <v>0</v>
      </c>
      <c r="C65" s="5">
        <v>0</v>
      </c>
      <c r="D65" s="130">
        <f t="shared" si="11"/>
        <v>0</v>
      </c>
      <c r="E65" s="80">
        <v>26</v>
      </c>
      <c r="F65" s="5">
        <v>130</v>
      </c>
      <c r="G65" s="94">
        <f t="shared" si="12"/>
        <v>0.83865557060834783</v>
      </c>
      <c r="H65" s="79">
        <v>1</v>
      </c>
      <c r="I65" s="5">
        <v>2</v>
      </c>
      <c r="J65" s="153">
        <f t="shared" si="13"/>
        <v>1.2734797835084369E-2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>
        <f t="shared" si="18"/>
        <v>2600</v>
      </c>
      <c r="P65" s="198">
        <f t="shared" si="10"/>
        <v>6500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84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46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57</v>
      </c>
      <c r="B68" s="79">
        <v>0</v>
      </c>
      <c r="C68" s="5">
        <v>0</v>
      </c>
      <c r="D68" s="130">
        <f t="shared" si="11"/>
        <v>0</v>
      </c>
      <c r="E68" s="80">
        <v>3</v>
      </c>
      <c r="F68" s="5">
        <v>3</v>
      </c>
      <c r="G68" s="94">
        <f t="shared" si="12"/>
        <v>1.9353590090961874E-2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23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4</v>
      </c>
      <c r="I69" s="5">
        <v>7</v>
      </c>
      <c r="J69" s="153">
        <f t="shared" si="13"/>
        <v>4.4571792422795291E-2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75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2</v>
      </c>
      <c r="I70" s="5">
        <v>2</v>
      </c>
      <c r="J70" s="153">
        <f t="shared" ref="J70:J78" si="21">IF($I$83&lt;&gt;0,I70/$I$83*100,0)</f>
        <v>1.2734797835084369E-2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72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103</v>
      </c>
      <c r="B72" s="79">
        <v>0</v>
      </c>
      <c r="C72" s="5">
        <v>0</v>
      </c>
      <c r="D72" s="130">
        <f t="shared" si="19"/>
        <v>0</v>
      </c>
      <c r="E72" s="80">
        <v>4</v>
      </c>
      <c r="F72" s="5">
        <v>60</v>
      </c>
      <c r="G72" s="94">
        <f t="shared" si="20"/>
        <v>0.38707180181923745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91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2</v>
      </c>
      <c r="I73" s="5">
        <v>2</v>
      </c>
      <c r="J73" s="153">
        <f t="shared" si="21"/>
        <v>1.2734797835084369E-2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89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94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2</v>
      </c>
      <c r="I75" s="5">
        <v>4</v>
      </c>
      <c r="J75" s="153">
        <f t="shared" si="21"/>
        <v>2.5469595670168738E-2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48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1</v>
      </c>
      <c r="I76" s="5">
        <v>2</v>
      </c>
      <c r="J76" s="153">
        <f t="shared" si="21"/>
        <v>1.2734797835084369E-2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73</v>
      </c>
      <c r="B77" s="79">
        <v>0</v>
      </c>
      <c r="C77" s="5">
        <v>0</v>
      </c>
      <c r="D77" s="130">
        <f t="shared" si="19"/>
        <v>0</v>
      </c>
      <c r="E77" s="80">
        <v>1</v>
      </c>
      <c r="F77" s="5">
        <v>1</v>
      </c>
      <c r="G77" s="94">
        <f t="shared" si="20"/>
        <v>6.451196696987291E-3</v>
      </c>
      <c r="H77" s="79">
        <v>0</v>
      </c>
      <c r="I77" s="5">
        <v>2</v>
      </c>
      <c r="J77" s="153">
        <f t="shared" si="21"/>
        <v>1.2734797835084369E-2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>
        <f t="shared" si="27"/>
        <v>50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90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55</v>
      </c>
      <c r="B79" s="142">
        <v>0</v>
      </c>
      <c r="C79" s="4">
        <v>0</v>
      </c>
      <c r="D79" s="130">
        <f t="shared" si="19"/>
        <v>0</v>
      </c>
      <c r="E79" s="147">
        <v>2</v>
      </c>
      <c r="F79" s="4">
        <v>3</v>
      </c>
      <c r="G79" s="94">
        <f t="shared" ref="G79:G80" si="28">IF($F$83&lt;&gt;0,F79/$F$83*100,0)</f>
        <v>1.9353590090961874E-2</v>
      </c>
      <c r="H79" s="142">
        <v>1</v>
      </c>
      <c r="I79" s="4">
        <v>2</v>
      </c>
      <c r="J79" s="130">
        <f t="shared" ref="J79:J80" si="29">IF($I$83&lt;&gt;0,I79/$I$83*100,0)</f>
        <v>1.2734797835084369E-2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>
        <f t="shared" si="26"/>
        <v>200</v>
      </c>
      <c r="P79" s="198">
        <f t="shared" si="27"/>
        <v>150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92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1</v>
      </c>
      <c r="I80" s="138">
        <v>3</v>
      </c>
      <c r="J80" s="145">
        <f t="shared" si="29"/>
        <v>1.9102196752626553E-2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SUM(B6:B80)-B19</f>
        <v>3264</v>
      </c>
      <c r="C81" s="139">
        <f>SUM(C6:C80)-C9</f>
        <v>12627</v>
      </c>
      <c r="D81" s="169">
        <f t="shared" si="19"/>
        <v>91.123619831132274</v>
      </c>
      <c r="E81" s="150">
        <f>SUM(E6:E80)-E9</f>
        <v>2804</v>
      </c>
      <c r="F81" s="139">
        <f>SUM(F6:F80)-F9</f>
        <v>14178</v>
      </c>
      <c r="G81" s="170">
        <f>IF($F$83&lt;&gt;0,F81/$F$83*100,0)</f>
        <v>91.465066769885823</v>
      </c>
      <c r="H81" s="144">
        <f>SUM(H6:H80)-H9</f>
        <v>3346</v>
      </c>
      <c r="I81" s="139">
        <f>SUM(I6:I80)-I9</f>
        <v>14007</v>
      </c>
      <c r="J81" s="171">
        <f>IF($I$83&lt;&gt;0,I81/$I$83*100,0)</f>
        <v>89.188156638013368</v>
      </c>
      <c r="K81" s="155">
        <f t="shared" si="22"/>
        <v>116.40513552068474</v>
      </c>
      <c r="L81" s="140">
        <f t="shared" si="22"/>
        <v>89.060516292848078</v>
      </c>
      <c r="M81" s="154">
        <f t="shared" si="24"/>
        <v>97.549312612074118</v>
      </c>
      <c r="N81" s="156">
        <f t="shared" si="24"/>
        <v>90.14778325123153</v>
      </c>
      <c r="O81" s="155">
        <f t="shared" si="26"/>
        <v>83.801554094441116</v>
      </c>
      <c r="P81" s="140">
        <f t="shared" si="26"/>
        <v>101.2208181623474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B9</f>
        <v>548</v>
      </c>
      <c r="C82" s="173">
        <f>C9</f>
        <v>1230</v>
      </c>
      <c r="D82" s="174">
        <f t="shared" si="19"/>
        <v>8.8763801688677209</v>
      </c>
      <c r="E82" s="151">
        <f>E9</f>
        <v>552</v>
      </c>
      <c r="F82" s="113">
        <f>F9</f>
        <v>1323</v>
      </c>
      <c r="G82" s="175">
        <f>IF($F$83&lt;&gt;0,F82/$F$83*100,0)</f>
        <v>8.534933230114186</v>
      </c>
      <c r="H82" s="172">
        <f>H9</f>
        <v>568</v>
      </c>
      <c r="I82" s="173">
        <f>I9</f>
        <v>1698</v>
      </c>
      <c r="J82" s="176">
        <f>IF($I$83&lt;&gt;0,I82/$I$83*100,0)</f>
        <v>10.811843361986629</v>
      </c>
      <c r="K82" s="97">
        <f t="shared" si="22"/>
        <v>99.275362318840578</v>
      </c>
      <c r="L82" s="98">
        <f t="shared" si="22"/>
        <v>92.97052154195012</v>
      </c>
      <c r="M82" s="99">
        <f t="shared" si="24"/>
        <v>96.478873239436624</v>
      </c>
      <c r="N82" s="121">
        <f t="shared" si="24"/>
        <v>72.438162544169614</v>
      </c>
      <c r="O82" s="97">
        <f t="shared" si="26"/>
        <v>97.183098591549296</v>
      </c>
      <c r="P82" s="98">
        <f t="shared" si="26"/>
        <v>77.915194346289752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3812</v>
      </c>
      <c r="C83" s="160">
        <f>C81+C82</f>
        <v>13857</v>
      </c>
      <c r="D83" s="161">
        <f>D81+D82</f>
        <v>100</v>
      </c>
      <c r="E83" s="162">
        <f>SUM(E81:E82)</f>
        <v>3356</v>
      </c>
      <c r="F83" s="160">
        <f>SUM(F81:F82)</f>
        <v>15501</v>
      </c>
      <c r="G83" s="163">
        <f>G81+G82</f>
        <v>100.00000000000001</v>
      </c>
      <c r="H83" s="159">
        <f>SUM(H81:H82)</f>
        <v>3914</v>
      </c>
      <c r="I83" s="160">
        <f>SUM(I81:I82)</f>
        <v>15705</v>
      </c>
      <c r="J83" s="161">
        <f>J81+J82</f>
        <v>100</v>
      </c>
      <c r="K83" s="165">
        <f t="shared" si="22"/>
        <v>113.5876042908224</v>
      </c>
      <c r="L83" s="166">
        <f t="shared" si="22"/>
        <v>89.394232630152885</v>
      </c>
      <c r="M83" s="167">
        <f t="shared" si="24"/>
        <v>97.393970362800204</v>
      </c>
      <c r="N83" s="164">
        <f t="shared" si="24"/>
        <v>88.233046800382041</v>
      </c>
      <c r="O83" s="165">
        <f t="shared" si="26"/>
        <v>85.743484925906998</v>
      </c>
      <c r="P83" s="166">
        <f t="shared" si="26"/>
        <v>98.701050620821391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2024-11-29T08:18:39Z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