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F1E55D3A-0279-4F66-8D5D-4DF51D531C74}" xr6:coauthVersionLast="47" xr6:coauthVersionMax="47" xr10:uidLastSave="{00000000-0000-0000-0000-000000000000}"/>
  <bookViews>
    <workbookView xWindow="-105" yWindow="0" windowWidth="12810" windowHeight="15135" tabRatio="701" activeTab="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<sst xmlns="http://schemas.openxmlformats.org/spreadsheetml/2006/main" count="174" uniqueCount="109">
  <si>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</si>
  <si>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</si>
  <si>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</si>
  <si>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</si>
  <si>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</si>
  <si>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</si>
  <si>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</si>
  <si>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</si>
  <si>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</si>
  <si>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</si>
  <si>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</si>
  <si>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</si>
  <si>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</si>
  <si>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</si>
  <si>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</si>
  <si>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</si>
  <si>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</si>
  <si>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</si>
  <si>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Sveukupno</t>
  </si>
  <si>
    <t xml:space="preserve">SVEUKUPNO </t>
  </si>
  <si>
    <t>KOMERCIJALNI PROMET</t>
  </si>
  <si>
    <t>SVEUKUPNI PROMET</t>
  </si>
  <si>
    <t>NEKOMERCIALNI SMJEŠTAJ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</si>
  <si>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</si>
  <si>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</si>
  <si>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</si>
  <si>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</si>
  <si>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</si>
  <si>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</si>
  <si>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</si>
  <si>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</si>
  <si>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Njemačka</t>
  </si>
  <si>
    <t>Mađarska</t>
  </si>
  <si>
    <t>Slovenija</t>
  </si>
  <si>
    <t>Austrija</t>
  </si>
  <si>
    <t>Slovačka</t>
  </si>
  <si>
    <t>Hrvatska</t>
  </si>
  <si>
    <t>Poljska</t>
  </si>
  <si>
    <t>Češka</t>
  </si>
  <si>
    <t>Italija</t>
  </si>
  <si>
    <t>Ukrajina</t>
  </si>
  <si>
    <t>Švicarska</t>
  </si>
  <si>
    <t>Srbija</t>
  </si>
  <si>
    <t>Nizozemska</t>
  </si>
  <si>
    <t>Švedska</t>
  </si>
  <si>
    <t>Danska</t>
  </si>
  <si>
    <t>Belgija</t>
  </si>
  <si>
    <t>Rumunjska</t>
  </si>
  <si>
    <t>Bosna i Hercegovina</t>
  </si>
  <si>
    <t>Francuska</t>
  </si>
  <si>
    <t>SAD</t>
  </si>
  <si>
    <t>Litva</t>
  </si>
  <si>
    <t>Rusija</t>
  </si>
  <si>
    <t>Letonija</t>
  </si>
  <si>
    <t>Norveška</t>
  </si>
  <si>
    <t>Ujedinjena Kraljevina</t>
  </si>
  <si>
    <t>Kanada</t>
  </si>
  <si>
    <t>Ostale azijske zemlje</t>
  </si>
  <si>
    <t>Makedonija</t>
  </si>
  <si>
    <t>Ostale afričke zemlje</t>
  </si>
  <si>
    <t>Ostale europske zemlje</t>
  </si>
  <si>
    <t>Španjolska</t>
  </si>
  <si>
    <t>Portugal</t>
  </si>
  <si>
    <t>Australija</t>
  </si>
  <si>
    <t>Turska</t>
  </si>
  <si>
    <t>Finska</t>
  </si>
  <si>
    <t>Tajland</t>
  </si>
  <si>
    <t>Albanija</t>
  </si>
  <si>
    <t>Kosovo</t>
  </si>
  <si>
    <t>Ostale zemlje Južne i Srednje Amerike</t>
  </si>
  <si>
    <t>Kazahstan</t>
  </si>
  <si>
    <t>Bugarska</t>
  </si>
  <si>
    <t>Japan</t>
  </si>
  <si>
    <t>Izrael</t>
  </si>
  <si>
    <t>Malta</t>
  </si>
  <si>
    <t>Indija</t>
  </si>
  <si>
    <t>Luksemburg</t>
  </si>
  <si>
    <t>Lihtenštajn</t>
  </si>
  <si>
    <t>Bjelorusija</t>
  </si>
  <si>
    <t>Estonija</t>
  </si>
  <si>
    <t>Kina</t>
  </si>
  <si>
    <t>Ujedinjeni Arapski Emirati</t>
  </si>
  <si>
    <t>Argentina</t>
  </si>
  <si>
    <t>Irska</t>
  </si>
  <si>
    <t>Cipar</t>
  </si>
  <si>
    <t>Oman</t>
  </si>
  <si>
    <t>Brazil</t>
  </si>
  <si>
    <t>Indonezija</t>
  </si>
  <si>
    <t>Novi Zeland</t>
  </si>
  <si>
    <t>Grčka</t>
  </si>
  <si>
    <t>Jordan</t>
  </si>
  <si>
    <t>Meksiko</t>
  </si>
  <si>
    <t>Crna Gora</t>
  </si>
  <si>
    <t>Hong Kong, Kina</t>
  </si>
  <si>
    <t>Koreja, Republika</t>
  </si>
  <si>
    <t>Maroko</t>
  </si>
  <si>
    <t>Čile</t>
  </si>
  <si>
    <t>Island</t>
  </si>
  <si>
    <t>Južnoafrička Republika</t>
  </si>
  <si>
    <t>Katar</t>
  </si>
  <si>
    <t>Kuvajt</t>
  </si>
  <si>
    <t>Makao, Kina</t>
  </si>
  <si>
    <t>Ostale zemlje Oceanije</t>
  </si>
  <si>
    <t>Ostale zemlje Sjeverne Amerike</t>
  </si>
  <si>
    <t>Tajvan, Kina</t>
  </si>
  <si>
    <t>Tunis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</si>
  <si>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3.10.2024.                                                                                                                                                                                                                                                                                                                                                                         rujan, 2024.</t>
  </si>
  <si>
    <t>IZVJEŠTAJ PO KAPACITETIMA IX/2024</t>
  </si>
  <si>
    <t>TURISTIČKI PROMET PO ZEMLJAMA  IX/2024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</si>
</sst>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3" fontId="41" fillId="36" borderId="30" xfId="0" applyNumberFormat="1" applyFont="1" applyFill="1" applyBorder="1"/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13.290791066123885</c:v>
                </c:pt>
                <c:pt idx="1">
                  <c:v>35.816921553526242</c:v>
                </c:pt>
                <c:pt idx="2">
                  <c:v>9.8309311622107298</c:v>
                </c:pt>
                <c:pt idx="3">
                  <c:v>0.23398246965196023</c:v>
                </c:pt>
                <c:pt idx="4">
                  <c:v>40.827373748487183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319</c:v>
                </c:pt>
                <c:pt idx="1">
                  <c:v>13403</c:v>
                </c:pt>
                <c:pt idx="2">
                  <c:v>48831</c:v>
                </c:pt>
                <c:pt idx="3">
                  <c:v>18120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266</c:v>
                </c:pt>
                <c:pt idx="1">
                  <c:v>10412</c:v>
                </c:pt>
                <c:pt idx="2">
                  <c:v>49033</c:v>
                </c:pt>
                <c:pt idx="3">
                  <c:v>20448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177</c:v>
                </c:pt>
                <c:pt idx="1">
                  <c:v>7082</c:v>
                </c:pt>
                <c:pt idx="2">
                  <c:v>38165</c:v>
                </c:pt>
                <c:pt idx="3">
                  <c:v>19604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3958</c:v>
                </c:pt>
                <c:pt idx="1">
                  <c:v>6087</c:v>
                </c:pt>
                <c:pt idx="2">
                  <c:v>2086</c:v>
                </c:pt>
                <c:pt idx="3" formatCode="General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4498</c:v>
                </c:pt>
                <c:pt idx="1">
                  <c:v>6668</c:v>
                </c:pt>
                <c:pt idx="2">
                  <c:v>1604</c:v>
                </c:pt>
                <c:pt idx="3" formatCode="General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4178</c:v>
                </c:pt>
                <c:pt idx="1">
                  <c:v>4486</c:v>
                </c:pt>
                <c:pt idx="2">
                  <c:v>1074</c:v>
                </c:pt>
                <c:pt idx="3" formatCode="General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335803653523796"/>
                  <c:y val="-0.1851213072664718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8.8109325475765055E-2"/>
                  <c:y val="-4.633802577799622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15337088246E-2"/>
                  <c:y val="6.40973821041467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295131328235187"/>
                  <c:y val="-2.0577612075432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0921471023512361"/>
                  <c:y val="1.19019517810487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608613773118063"/>
                  <c:y val="-7.80251453192131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104650413555327"/>
                      <c:h val="0.1719251202886928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6.9810205361133471E-2"/>
                  <c:y val="-8.54324572522441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04289377248165"/>
                      <c:h val="0.173119519103913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Slovenija</c:v>
                </c:pt>
                <c:pt idx="2">
                  <c:v>Hrvatska</c:v>
                </c:pt>
                <c:pt idx="3">
                  <c:v>Austrija</c:v>
                </c:pt>
                <c:pt idx="4">
                  <c:v>Mađarska</c:v>
                </c:pt>
                <c:pt idx="5">
                  <c:v>Italija</c:v>
                </c:pt>
                <c:pt idx="6">
                  <c:v>Poljska</c:v>
                </c:pt>
                <c:pt idx="7">
                  <c:v>Češka</c:v>
                </c:pt>
                <c:pt idx="8">
                  <c:v>Slovačka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23.635896871676383</c:v>
                </c:pt>
                <c:pt idx="1">
                  <c:v>23.209740712216231</c:v>
                </c:pt>
                <c:pt idx="2">
                  <c:v>19.967726555910076</c:v>
                </c:pt>
                <c:pt idx="3">
                  <c:v>12.094473172699601</c:v>
                </c:pt>
                <c:pt idx="4">
                  <c:v>3.6513001063556678</c:v>
                </c:pt>
                <c:pt idx="5">
                  <c:v>2.7139032530164671</c:v>
                </c:pt>
                <c:pt idx="6">
                  <c:v>2.4043715846994536</c:v>
                </c:pt>
                <c:pt idx="7">
                  <c:v>2.0574320607327539</c:v>
                </c:pt>
                <c:pt idx="8">
                  <c:v>1.8975318150144864</c:v>
                </c:pt>
                <c:pt idx="9">
                  <c:v>1.0334836982432978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zoomScale="150" zoomScaleNormal="150" workbookViewId="0">
      <selection activeCell="A24" sqref="A2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abSelected="1" zoomScale="80" zoomScaleNormal="80" zoomScalePageLayoutView="60" workbookViewId="0">
      <selection activeCell="H15" sqref="H15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107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20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0" t="s">
        <v>4</v>
      </c>
      <c r="D5" s="221" t="s">
        <v>5</v>
      </c>
      <c r="E5" s="221" t="s">
        <v>6</v>
      </c>
      <c r="F5" s="222" t="s">
        <v>7</v>
      </c>
      <c r="G5" s="223" t="s">
        <v>4</v>
      </c>
      <c r="H5" s="221" t="s">
        <v>5</v>
      </c>
      <c r="I5" s="221" t="s">
        <v>6</v>
      </c>
      <c r="J5" s="224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6" t="s">
        <v>28</v>
      </c>
      <c r="C6" s="75">
        <v>460</v>
      </c>
      <c r="D6" s="27">
        <v>3498</v>
      </c>
      <c r="E6" s="27">
        <f>SUM(C6:D6)</f>
        <v>3958</v>
      </c>
      <c r="F6" s="28">
        <f>E6/E42*100</f>
        <v>30.960575719649562</v>
      </c>
      <c r="G6" s="75">
        <v>1231</v>
      </c>
      <c r="H6" s="27">
        <v>16889</v>
      </c>
      <c r="I6" s="27">
        <f>SUM(G6:H6)</f>
        <v>18120</v>
      </c>
      <c r="J6" s="67">
        <f>I6/I42*100</f>
        <v>13.290791066123885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7" t="s">
        <v>24</v>
      </c>
      <c r="C7" s="79">
        <v>338</v>
      </c>
      <c r="D7" s="5">
        <v>4160</v>
      </c>
      <c r="E7" s="5">
        <f>SUM(C7:D7)</f>
        <v>4498</v>
      </c>
      <c r="F7" s="6">
        <f>E7/E43*100</f>
        <v>33.472242893287692</v>
      </c>
      <c r="G7" s="79">
        <v>656</v>
      </c>
      <c r="H7" s="5">
        <v>19792</v>
      </c>
      <c r="I7" s="5">
        <f>SUM(G7:H7)</f>
        <v>20448</v>
      </c>
      <c r="J7" s="68">
        <f>I7/I43*100</f>
        <v>16.070291808457966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7" t="s">
        <v>9</v>
      </c>
      <c r="C8" s="79">
        <v>174</v>
      </c>
      <c r="D8" s="5">
        <v>4004</v>
      </c>
      <c r="E8" s="5">
        <f>SUM(C8:D8)</f>
        <v>4178</v>
      </c>
      <c r="F8" s="6">
        <f>E8/E44*100</f>
        <v>41.506060003973772</v>
      </c>
      <c r="G8" s="79">
        <v>645</v>
      </c>
      <c r="H8" s="5">
        <v>18959</v>
      </c>
      <c r="I8" s="5">
        <f>SUM(G8:H8)</f>
        <v>19604</v>
      </c>
      <c r="J8" s="68">
        <f>I8/I44*100</f>
        <v>13.668181944947989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7" t="s">
        <v>29</v>
      </c>
      <c r="C9" s="8">
        <f>C6/C7*100</f>
        <v>136.09467455621302</v>
      </c>
      <c r="D9" s="7">
        <f>D6/D7*100</f>
        <v>84.086538461538467</v>
      </c>
      <c r="E9" s="7">
        <f>E6/E7*100</f>
        <v>87.99466429524233</v>
      </c>
      <c r="F9" s="6"/>
      <c r="G9" s="8">
        <f>G6/G7*100</f>
        <v>187.65243902439025</v>
      </c>
      <c r="H9" s="7">
        <f>H6/H7*100</f>
        <v>85.332457558609548</v>
      </c>
      <c r="I9" s="7">
        <f>I6/I7*100</f>
        <v>88.6150234741784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7" t="s">
        <v>30</v>
      </c>
      <c r="C10" s="8">
        <f>C6/C8*100</f>
        <v>264.36781609195401</v>
      </c>
      <c r="D10" s="7">
        <f>D6/D8*100</f>
        <v>87.362637362637358</v>
      </c>
      <c r="E10" s="7">
        <f>E6/E8*100</f>
        <v>94.734322642412636</v>
      </c>
      <c r="F10" s="6"/>
      <c r="G10" s="8">
        <f>G6/G8*100</f>
        <v>190.85271317829458</v>
      </c>
      <c r="H10" s="7">
        <f>H6/H8*100</f>
        <v>89.081702621446283</v>
      </c>
      <c r="I10" s="7">
        <f>I6/I8*100</f>
        <v>92.430116302795355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8" t="s">
        <v>7</v>
      </c>
      <c r="C11" s="14">
        <f>C6/E6*100</f>
        <v>11.622031328954018</v>
      </c>
      <c r="D11" s="15">
        <f>D6/E6*100</f>
        <v>88.377968671045977</v>
      </c>
      <c r="E11" s="15">
        <f>SUM(C11:D11)</f>
        <v>100</v>
      </c>
      <c r="F11" s="16"/>
      <c r="G11" s="14">
        <f>G6/I6*100</f>
        <v>6.7935982339955849</v>
      </c>
      <c r="H11" s="15">
        <f>H6/I6*100</f>
        <v>93.206401766004404</v>
      </c>
      <c r="I11" s="15">
        <f>SUM(G11:H11)</f>
        <v>99.999999999999986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6" t="s">
        <v>28</v>
      </c>
      <c r="C12" s="78">
        <v>433</v>
      </c>
      <c r="D12" s="30">
        <v>5654</v>
      </c>
      <c r="E12" s="30">
        <f>SUM(C12:D12)</f>
        <v>6087</v>
      </c>
      <c r="F12" s="31">
        <f>E12/E42*100</f>
        <v>47.614205256570713</v>
      </c>
      <c r="G12" s="78">
        <v>2848</v>
      </c>
      <c r="H12" s="30">
        <v>45983</v>
      </c>
      <c r="I12" s="30">
        <f>SUM(G12:H12)</f>
        <v>48831</v>
      </c>
      <c r="J12" s="70">
        <f>I12/I42*100</f>
        <v>35.816921553526242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7" t="s">
        <v>24</v>
      </c>
      <c r="C13" s="79">
        <v>510</v>
      </c>
      <c r="D13" s="5">
        <v>6158</v>
      </c>
      <c r="E13" s="5">
        <f>SUM(C13:D13)</f>
        <v>6668</v>
      </c>
      <c r="F13" s="6">
        <f>E13/E43*100</f>
        <v>49.62047923798184</v>
      </c>
      <c r="G13" s="79">
        <v>2584</v>
      </c>
      <c r="H13" s="5">
        <v>46449</v>
      </c>
      <c r="I13" s="5">
        <f>SUM(G13:H13)</f>
        <v>49033</v>
      </c>
      <c r="J13" s="68">
        <f>I13/I43*100</f>
        <v>38.535534929778926</v>
      </c>
      <c r="K13" s="56"/>
      <c r="L13" s="81" t="str">
        <f>B6</f>
        <v>2024.</v>
      </c>
      <c r="M13" s="92">
        <f>E6</f>
        <v>3958</v>
      </c>
      <c r="N13" s="92">
        <f>E12</f>
        <v>6087</v>
      </c>
      <c r="O13" s="92">
        <f>E18</f>
        <v>2086</v>
      </c>
      <c r="P13" s="1">
        <f>E24</f>
        <v>45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7" t="s">
        <v>9</v>
      </c>
      <c r="C14" s="79">
        <v>248</v>
      </c>
      <c r="D14" s="5">
        <v>4238</v>
      </c>
      <c r="E14" s="5">
        <f>C14+D14</f>
        <v>4486</v>
      </c>
      <c r="F14" s="6">
        <f>E14/E44*100</f>
        <v>44.565865289091995</v>
      </c>
      <c r="G14" s="79">
        <v>1648</v>
      </c>
      <c r="H14" s="5">
        <v>36517</v>
      </c>
      <c r="I14" s="5">
        <f>SUM(G14:H14)</f>
        <v>38165</v>
      </c>
      <c r="J14" s="68">
        <f>I14/I44*100</f>
        <v>26.609169757648438</v>
      </c>
      <c r="K14" s="56"/>
      <c r="L14" s="81" t="str">
        <f>B7</f>
        <v>2023.</v>
      </c>
      <c r="M14" s="92">
        <f>E7</f>
        <v>4498</v>
      </c>
      <c r="N14" s="92">
        <f>E13</f>
        <v>6668</v>
      </c>
      <c r="O14" s="93">
        <f>E19</f>
        <v>1604</v>
      </c>
      <c r="P14" s="1">
        <f>E25</f>
        <v>51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7" t="s">
        <v>29</v>
      </c>
      <c r="C15" s="13">
        <f>C12/C13*100</f>
        <v>84.901960784313729</v>
      </c>
      <c r="D15" s="9">
        <f>D12/D13*11</f>
        <v>10.09970769730432</v>
      </c>
      <c r="E15" s="9">
        <f>E12/E13*100</f>
        <v>91.286742651469709</v>
      </c>
      <c r="F15" s="6"/>
      <c r="G15" s="13">
        <f>G12/G13*100</f>
        <v>110.21671826625388</v>
      </c>
      <c r="H15" s="9">
        <f>H12/H13*100</f>
        <v>98.9967491226937</v>
      </c>
      <c r="I15" s="9">
        <f>I12/I13*100</f>
        <v>99.588032549507474</v>
      </c>
      <c r="J15" s="68"/>
      <c r="K15" s="56"/>
      <c r="L15" s="81" t="str">
        <f>B8</f>
        <v>2019.</v>
      </c>
      <c r="M15" s="92">
        <f>E8</f>
        <v>4178</v>
      </c>
      <c r="N15" s="92">
        <f>E14</f>
        <v>4486</v>
      </c>
      <c r="O15" s="93">
        <f>E20</f>
        <v>1074</v>
      </c>
      <c r="P15" s="1">
        <f>E26</f>
        <v>35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7" t="s">
        <v>30</v>
      </c>
      <c r="C16" s="13">
        <f>C12/C14*100</f>
        <v>174.59677419354838</v>
      </c>
      <c r="D16" s="9">
        <f>D12/D14*100</f>
        <v>133.4119867862199</v>
      </c>
      <c r="E16" s="225">
        <f>E12/E14*100</f>
        <v>135.68880962995988</v>
      </c>
      <c r="F16" s="6"/>
      <c r="G16" s="13">
        <f>G12/G14*100</f>
        <v>172.8155339805825</v>
      </c>
      <c r="H16" s="9">
        <f>H12/H14*100</f>
        <v>125.92217323438399</v>
      </c>
      <c r="I16" s="9">
        <f>I12/I14*100</f>
        <v>127.94707192453818</v>
      </c>
      <c r="J16" s="68"/>
      <c r="K16" s="56"/>
      <c r="Q16" s="57"/>
      <c r="S16" s="91"/>
      <c r="T16" s="91"/>
      <c r="U16" s="81"/>
      <c r="V16" s="92"/>
      <c r="W16" s="92"/>
      <c r="X16" s="215"/>
      <c r="Y16" s="216"/>
      <c r="Z16" s="92"/>
      <c r="AA16" s="215"/>
      <c r="AB16" s="91"/>
      <c r="AC16" s="91"/>
    </row>
    <row r="17" spans="1:29" ht="15" customHeight="1" thickBot="1" x14ac:dyDescent="0.3">
      <c r="A17" s="243"/>
      <c r="B17" s="229" t="s">
        <v>7</v>
      </c>
      <c r="C17" s="10">
        <f>C12/E12*100</f>
        <v>7.1135206177098729</v>
      </c>
      <c r="D17" s="11">
        <f>D12/E12*100</f>
        <v>92.886479382290119</v>
      </c>
      <c r="E17" s="11">
        <f>SUM(C17:D17)</f>
        <v>99.999999999999986</v>
      </c>
      <c r="F17" s="12"/>
      <c r="G17" s="10">
        <f>G12/I12*100</f>
        <v>5.8323605906084248</v>
      </c>
      <c r="H17" s="11">
        <f>H12/I12*100</f>
        <v>94.167639409391583</v>
      </c>
      <c r="I17" s="11">
        <f>SUM(G17:H17)</f>
        <v>100.00000000000001</v>
      </c>
      <c r="J17" s="71"/>
      <c r="K17" s="56"/>
      <c r="Q17" s="57"/>
      <c r="S17" s="91"/>
      <c r="T17" s="91"/>
      <c r="U17" s="81"/>
      <c r="V17" s="92"/>
      <c r="W17" s="92"/>
      <c r="X17" s="217"/>
      <c r="Y17" s="216"/>
      <c r="Z17" s="92"/>
      <c r="AA17" s="217"/>
      <c r="AB17" s="91"/>
      <c r="AC17" s="91"/>
    </row>
    <row r="18" spans="1:29" ht="15" customHeight="1" thickBot="1" x14ac:dyDescent="0.3">
      <c r="A18" s="244" t="s">
        <v>11</v>
      </c>
      <c r="B18" s="226" t="s">
        <v>28</v>
      </c>
      <c r="C18" s="75">
        <v>160</v>
      </c>
      <c r="D18" s="27">
        <v>1926</v>
      </c>
      <c r="E18" s="27">
        <f>C18+D18</f>
        <v>2086</v>
      </c>
      <c r="F18" s="28">
        <f>E18/E42*100</f>
        <v>16.317271589486857</v>
      </c>
      <c r="G18" s="75">
        <v>933</v>
      </c>
      <c r="H18" s="27">
        <v>12470</v>
      </c>
      <c r="I18" s="27">
        <f>G18+H18</f>
        <v>13403</v>
      </c>
      <c r="J18" s="67">
        <f>I18/I42*100</f>
        <v>9.8309311622107298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7"/>
      <c r="Y18" s="218"/>
      <c r="Z18" s="81"/>
      <c r="AA18" s="217"/>
      <c r="AB18" s="91"/>
      <c r="AC18" s="91"/>
    </row>
    <row r="19" spans="1:29" ht="15" customHeight="1" x14ac:dyDescent="0.25">
      <c r="A19" s="245"/>
      <c r="B19" s="227" t="s">
        <v>24</v>
      </c>
      <c r="C19" s="79">
        <v>64</v>
      </c>
      <c r="D19" s="5">
        <v>1540</v>
      </c>
      <c r="E19" s="5">
        <f>SUM(C19:D19)</f>
        <v>1604</v>
      </c>
      <c r="F19" s="6">
        <f>E19/E43*100</f>
        <v>11.936300044649501</v>
      </c>
      <c r="G19" s="79">
        <v>436</v>
      </c>
      <c r="H19" s="5">
        <v>9976</v>
      </c>
      <c r="I19" s="5">
        <f>SUM(G19:H19)</f>
        <v>10412</v>
      </c>
      <c r="J19" s="68">
        <f>I19/I43*100</f>
        <v>8.1828970221862445</v>
      </c>
      <c r="K19" s="56"/>
      <c r="Q19" s="57"/>
      <c r="S19" s="91"/>
      <c r="T19" s="91"/>
      <c r="U19" s="81"/>
      <c r="V19" s="92"/>
      <c r="W19" s="92"/>
      <c r="X19" s="217"/>
      <c r="Y19" s="216"/>
      <c r="Z19" s="92"/>
      <c r="AA19" s="81"/>
      <c r="AB19" s="91"/>
      <c r="AC19" s="91"/>
    </row>
    <row r="20" spans="1:29" ht="15" customHeight="1" x14ac:dyDescent="0.25">
      <c r="A20" s="245"/>
      <c r="B20" s="227" t="s">
        <v>9</v>
      </c>
      <c r="C20" s="79">
        <v>66</v>
      </c>
      <c r="D20" s="5">
        <v>1008</v>
      </c>
      <c r="E20" s="5">
        <f>C20+D20</f>
        <v>1074</v>
      </c>
      <c r="F20" s="6">
        <f>E20/E44*100</f>
        <v>10.669580766938209</v>
      </c>
      <c r="G20" s="79">
        <v>771</v>
      </c>
      <c r="H20" s="5">
        <v>6311</v>
      </c>
      <c r="I20" s="5">
        <f>G20+H20</f>
        <v>7082</v>
      </c>
      <c r="J20" s="68">
        <f>I20/I44*100</f>
        <v>4.9376690743787828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7" t="s">
        <v>29</v>
      </c>
      <c r="C21" s="13">
        <f>C18/C19*100</f>
        <v>250</v>
      </c>
      <c r="D21" s="9">
        <f>D18/D19*100</f>
        <v>125.06493506493506</v>
      </c>
      <c r="E21" s="9">
        <f>E18/E19*100</f>
        <v>130.04987531172071</v>
      </c>
      <c r="F21" s="6"/>
      <c r="G21" s="13">
        <f>G18/G19*100</f>
        <v>213.99082568807341</v>
      </c>
      <c r="H21" s="9">
        <f>H18/H19*100</f>
        <v>125</v>
      </c>
      <c r="I21" s="9">
        <f>I18/I19*100</f>
        <v>128.72646945831733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7" t="s">
        <v>30</v>
      </c>
      <c r="C22" s="13">
        <f>C18/C20*100</f>
        <v>242.42424242424244</v>
      </c>
      <c r="D22" s="225">
        <f>D18/D20*100</f>
        <v>191.07142857142858</v>
      </c>
      <c r="E22" s="9">
        <f>E18/E20*100</f>
        <v>194.22718808193667</v>
      </c>
      <c r="F22" s="6"/>
      <c r="G22" s="13">
        <f>G18/G20*100</f>
        <v>121.01167315175097</v>
      </c>
      <c r="H22" s="9">
        <f>H18/H20*100</f>
        <v>197.59150689272698</v>
      </c>
      <c r="I22" s="9">
        <f>I18/I20*100</f>
        <v>189.25444789607454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8" t="s">
        <v>7</v>
      </c>
      <c r="C23" s="14">
        <f>C18/E18*100</f>
        <v>7.6701821668264625</v>
      </c>
      <c r="D23" s="15">
        <f>D18/E18*100</f>
        <v>92.329817833173536</v>
      </c>
      <c r="E23" s="15">
        <f>SUM(C23:D23)</f>
        <v>100</v>
      </c>
      <c r="F23" s="16"/>
      <c r="G23" s="14">
        <f>G18/I18*100</f>
        <v>6.9611281056479886</v>
      </c>
      <c r="H23" s="15">
        <f>H18/I18*100</f>
        <v>93.038871894352013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12</v>
      </c>
      <c r="B24" s="226" t="s">
        <v>28</v>
      </c>
      <c r="C24" s="78">
        <v>0</v>
      </c>
      <c r="D24" s="30">
        <v>45</v>
      </c>
      <c r="E24" s="29">
        <f>SUM(C24:D24)</f>
        <v>45</v>
      </c>
      <c r="F24" s="31">
        <f>E24/E42*100</f>
        <v>0.35200250312891113</v>
      </c>
      <c r="G24" s="75">
        <v>0</v>
      </c>
      <c r="H24" s="27">
        <v>319</v>
      </c>
      <c r="I24" s="30">
        <f>SUM(G24:H24)</f>
        <v>319</v>
      </c>
      <c r="J24" s="70">
        <f>I24/I42*100</f>
        <v>0.23398246965196023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7" t="s">
        <v>24</v>
      </c>
      <c r="C25" s="79">
        <v>0</v>
      </c>
      <c r="D25" s="5">
        <v>51</v>
      </c>
      <c r="E25" s="5">
        <f>SUM(C25:D25)</f>
        <v>51</v>
      </c>
      <c r="F25" s="6">
        <f>E25/E43*100</f>
        <v>0.37952076201815743</v>
      </c>
      <c r="G25" s="79">
        <v>0</v>
      </c>
      <c r="H25" s="5">
        <v>266</v>
      </c>
      <c r="I25" s="5">
        <f>SUM(G25:H25)</f>
        <v>266</v>
      </c>
      <c r="J25" s="68">
        <f>I25/I43*100</f>
        <v>0.20905211370548801</v>
      </c>
      <c r="K25" s="56"/>
      <c r="L25" s="81" t="s">
        <v>12</v>
      </c>
      <c r="M25" s="81">
        <f>I24</f>
        <v>319</v>
      </c>
      <c r="N25" s="81">
        <f>I25</f>
        <v>266</v>
      </c>
      <c r="O25" s="81">
        <f>I26</f>
        <v>177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7" t="s">
        <v>9</v>
      </c>
      <c r="C26" s="79">
        <v>0</v>
      </c>
      <c r="D26" s="5">
        <v>35</v>
      </c>
      <c r="E26" s="5">
        <f>SUM(C26:D26)</f>
        <v>35</v>
      </c>
      <c r="F26" s="6">
        <f>E26/E44*100</f>
        <v>0.34770514603616137</v>
      </c>
      <c r="G26" s="79">
        <v>0</v>
      </c>
      <c r="H26" s="5">
        <v>177</v>
      </c>
      <c r="I26" s="4">
        <f>SUM(G26:H26)</f>
        <v>177</v>
      </c>
      <c r="J26" s="68">
        <f>I26/I44*100</f>
        <v>0.12340686616281341</v>
      </c>
      <c r="K26" s="56"/>
      <c r="L26" s="81" t="str">
        <f>A18</f>
        <v>OSTALI UGOSTITELJSKI OBJEKTI ZA SMJEŠTAJ</v>
      </c>
      <c r="M26" s="93">
        <f>I18</f>
        <v>13403</v>
      </c>
      <c r="N26" s="93">
        <f>I19</f>
        <v>10412</v>
      </c>
      <c r="O26" s="93">
        <f>I20</f>
        <v>7082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7" t="s">
        <v>29</v>
      </c>
      <c r="C27" s="13" t="e">
        <f>C24/C25*100</f>
        <v>#DIV/0!</v>
      </c>
      <c r="D27" s="9">
        <f>D24/D25*100</f>
        <v>88.235294117647058</v>
      </c>
      <c r="E27" s="9">
        <f>E24/E25*100</f>
        <v>88.235294117647058</v>
      </c>
      <c r="F27" s="6"/>
      <c r="G27" s="13" t="e">
        <f>G24/G25*100</f>
        <v>#DIV/0!</v>
      </c>
      <c r="H27" s="9">
        <f>H24/H25*100</f>
        <v>119.92481203007519</v>
      </c>
      <c r="I27" s="5">
        <f>I24/I25*100</f>
        <v>119.92481203007519</v>
      </c>
      <c r="J27" s="68"/>
      <c r="K27" s="56"/>
      <c r="L27" s="81" t="s">
        <v>10</v>
      </c>
      <c r="M27" s="93">
        <f>I12</f>
        <v>48831</v>
      </c>
      <c r="N27" s="93">
        <f>I13</f>
        <v>49033</v>
      </c>
      <c r="O27" s="93">
        <f>I14</f>
        <v>38165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7" t="s">
        <v>30</v>
      </c>
      <c r="C28" s="13" t="e">
        <f>C24/C26*100</f>
        <v>#DIV/0!</v>
      </c>
      <c r="D28" s="9">
        <f>D24/D26*100</f>
        <v>128.57142857142858</v>
      </c>
      <c r="E28" s="9">
        <f>E24/E26*100</f>
        <v>128.57142857142858</v>
      </c>
      <c r="F28" s="6"/>
      <c r="G28" s="13" t="e">
        <f>G24/G26*100</f>
        <v>#DIV/0!</v>
      </c>
      <c r="H28" s="9">
        <f>H24/H26*100</f>
        <v>180.22598870056495</v>
      </c>
      <c r="I28" s="9">
        <f>I24/I26*100</f>
        <v>180.22598870056495</v>
      </c>
      <c r="J28" s="68"/>
      <c r="K28" s="56"/>
      <c r="L28" s="81" t="s">
        <v>8</v>
      </c>
      <c r="M28" s="93">
        <f>I6</f>
        <v>18120</v>
      </c>
      <c r="N28" s="93">
        <f>I7</f>
        <v>20448</v>
      </c>
      <c r="O28" s="93">
        <f>I8</f>
        <v>19604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29" t="s">
        <v>7</v>
      </c>
      <c r="C29" s="10">
        <f>C24/E24*100</f>
        <v>0</v>
      </c>
      <c r="D29" s="11">
        <f>D24/E24*100</f>
        <v>100</v>
      </c>
      <c r="E29" s="11">
        <f>SUM(C29:D29)</f>
        <v>100</v>
      </c>
      <c r="F29" s="12"/>
      <c r="G29" s="10">
        <f>G24/I24*100</f>
        <v>0</v>
      </c>
      <c r="H29" s="11">
        <f>H24/I24*100</f>
        <v>100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0" t="s">
        <v>28</v>
      </c>
      <c r="C30" s="75">
        <f t="shared" ref="C30:J32" si="0">C6+C12+C18+C24</f>
        <v>1053</v>
      </c>
      <c r="D30" s="27">
        <f t="shared" si="0"/>
        <v>11123</v>
      </c>
      <c r="E30" s="27">
        <f t="shared" si="0"/>
        <v>12176</v>
      </c>
      <c r="F30" s="28">
        <f t="shared" si="0"/>
        <v>95.244055068836047</v>
      </c>
      <c r="G30" s="75">
        <f>G6+G12+G18+G24</f>
        <v>5012</v>
      </c>
      <c r="H30" s="27">
        <f>H6+H12+H18+H24</f>
        <v>75661</v>
      </c>
      <c r="I30" s="27">
        <f>I6+I12+I18+I24</f>
        <v>80673</v>
      </c>
      <c r="J30" s="67">
        <f t="shared" si="0"/>
        <v>59.172626251512824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1" t="s">
        <v>24</v>
      </c>
      <c r="C31" s="77">
        <f t="shared" si="0"/>
        <v>912</v>
      </c>
      <c r="D31" s="42">
        <f t="shared" si="0"/>
        <v>11909</v>
      </c>
      <c r="E31" s="42">
        <f t="shared" si="0"/>
        <v>12821</v>
      </c>
      <c r="F31" s="43">
        <f t="shared" si="0"/>
        <v>95.408542937937199</v>
      </c>
      <c r="G31" s="77">
        <f>G7+G13+G19+G25</f>
        <v>3676</v>
      </c>
      <c r="H31" s="42">
        <f>H7+H13+H19+H25</f>
        <v>76483</v>
      </c>
      <c r="I31" s="42">
        <f t="shared" si="0"/>
        <v>80159</v>
      </c>
      <c r="J31" s="72">
        <f t="shared" si="0"/>
        <v>62.997775874128628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1" t="s">
        <v>9</v>
      </c>
      <c r="C32" s="77">
        <f t="shared" si="0"/>
        <v>488</v>
      </c>
      <c r="D32" s="42">
        <f t="shared" si="0"/>
        <v>9285</v>
      </c>
      <c r="E32" s="42">
        <f t="shared" si="0"/>
        <v>9773</v>
      </c>
      <c r="F32" s="43">
        <f t="shared" si="0"/>
        <v>97.089211206040133</v>
      </c>
      <c r="G32" s="77">
        <f>G8+G14+G20+G26</f>
        <v>3064</v>
      </c>
      <c r="H32" s="42">
        <f>H8+H14+H20+H26</f>
        <v>61964</v>
      </c>
      <c r="I32" s="42">
        <f t="shared" si="0"/>
        <v>65028</v>
      </c>
      <c r="J32" s="72">
        <f t="shared" si="0"/>
        <v>45.338427643138019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1" t="s">
        <v>29</v>
      </c>
      <c r="C33" s="45">
        <f>C30/C31*100</f>
        <v>115.46052631578947</v>
      </c>
      <c r="D33" s="44">
        <f>D30/D31*100</f>
        <v>93.399949617936016</v>
      </c>
      <c r="E33" s="44">
        <f>E30/E31*100</f>
        <v>94.969191170735513</v>
      </c>
      <c r="F33" s="43"/>
      <c r="G33" s="45">
        <f>G30/G31*100</f>
        <v>136.34385201305767</v>
      </c>
      <c r="H33" s="44">
        <f>H30/H31*100</f>
        <v>98.925251363047991</v>
      </c>
      <c r="I33" s="44">
        <f>I30/I31*100</f>
        <v>100.64122556419117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1" t="s">
        <v>30</v>
      </c>
      <c r="C34" s="45">
        <f>C30/C32*100</f>
        <v>215.77868852459017</v>
      </c>
      <c r="D34" s="44">
        <f>D30/D32*100</f>
        <v>119.79536887452882</v>
      </c>
      <c r="E34" s="44">
        <f>E30/E32*100</f>
        <v>124.58815102834339</v>
      </c>
      <c r="F34" s="43"/>
      <c r="G34" s="45">
        <f>G30/G32*100</f>
        <v>163.57702349869453</v>
      </c>
      <c r="H34" s="44">
        <f>H30/H32*100</f>
        <v>122.10477051191013</v>
      </c>
      <c r="I34" s="44">
        <f>I30/I32*100</f>
        <v>124.05886694962169</v>
      </c>
      <c r="J34" s="43"/>
      <c r="K34" s="248" t="s">
        <v>21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2" t="s">
        <v>7</v>
      </c>
      <c r="C35" s="50">
        <f>C30/E30*100</f>
        <v>8.6481603153745077</v>
      </c>
      <c r="D35" s="48">
        <f>D30/E30*100</f>
        <v>91.351839684625489</v>
      </c>
      <c r="E35" s="48">
        <f>SUM(C35:D35)</f>
        <v>100</v>
      </c>
      <c r="F35" s="49"/>
      <c r="G35" s="50">
        <f>G30/I30*100</f>
        <v>6.212735363752433</v>
      </c>
      <c r="H35" s="48">
        <f>H30/I30*100</f>
        <v>93.787264636247571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6" t="s">
        <v>28</v>
      </c>
      <c r="C36" s="75">
        <v>79</v>
      </c>
      <c r="D36" s="27">
        <v>529</v>
      </c>
      <c r="E36" s="27">
        <f>SUM(C36:D36)</f>
        <v>608</v>
      </c>
      <c r="F36" s="28">
        <f>E36/E42*100</f>
        <v>4.7559449311639552</v>
      </c>
      <c r="G36" s="75">
        <v>22211</v>
      </c>
      <c r="H36" s="27">
        <v>33451</v>
      </c>
      <c r="I36" s="27">
        <f>G36+H36</f>
        <v>55662</v>
      </c>
      <c r="J36" s="28">
        <f>I36/I42*100</f>
        <v>40.827373748487183</v>
      </c>
      <c r="K36" s="56"/>
      <c r="Q36" s="57"/>
    </row>
    <row r="37" spans="1:17" ht="15" customHeight="1" x14ac:dyDescent="0.25">
      <c r="A37" s="260"/>
      <c r="B37" s="227" t="s">
        <v>24</v>
      </c>
      <c r="C37" s="76">
        <v>97</v>
      </c>
      <c r="D37" s="22">
        <v>520</v>
      </c>
      <c r="E37" s="158">
        <f>SUM(C37:D37)</f>
        <v>617</v>
      </c>
      <c r="F37" s="23">
        <f>E37/E43*100</f>
        <v>4.5914570620628075</v>
      </c>
      <c r="G37" s="76">
        <v>19823</v>
      </c>
      <c r="H37" s="22">
        <v>27259</v>
      </c>
      <c r="I37" s="22">
        <f>G37+H37</f>
        <v>47082</v>
      </c>
      <c r="J37" s="23">
        <f>I37/I43*100</f>
        <v>37.002224125871379</v>
      </c>
      <c r="K37" s="56"/>
      <c r="L37" s="81" t="s">
        <v>8</v>
      </c>
      <c r="M37" s="82">
        <f>J6</f>
        <v>13.290791066123885</v>
      </c>
      <c r="Q37" s="57"/>
    </row>
    <row r="38" spans="1:17" ht="15" customHeight="1" x14ac:dyDescent="0.25">
      <c r="A38" s="260"/>
      <c r="B38" s="227" t="s">
        <v>9</v>
      </c>
      <c r="C38" s="76">
        <v>35</v>
      </c>
      <c r="D38" s="22">
        <v>258</v>
      </c>
      <c r="E38" s="22">
        <f>SUM(C38:D38)</f>
        <v>293</v>
      </c>
      <c r="F38" s="23">
        <f>E38/E44*100</f>
        <v>2.9107887939598647</v>
      </c>
      <c r="G38" s="76">
        <v>37362</v>
      </c>
      <c r="H38" s="22">
        <v>41038</v>
      </c>
      <c r="I38" s="22">
        <f>G38+H38</f>
        <v>78400</v>
      </c>
      <c r="J38" s="23">
        <f>I38/I44*100</f>
        <v>54.661572356861974</v>
      </c>
      <c r="K38" s="56"/>
      <c r="L38" s="81" t="s">
        <v>10</v>
      </c>
      <c r="M38" s="82">
        <f>J12</f>
        <v>35.816921553526242</v>
      </c>
      <c r="Q38" s="57"/>
    </row>
    <row r="39" spans="1:17" ht="15" customHeight="1" x14ac:dyDescent="0.25">
      <c r="A39" s="260"/>
      <c r="B39" s="227" t="s">
        <v>29</v>
      </c>
      <c r="C39" s="25">
        <f>C36/C37*100</f>
        <v>81.44329896907216</v>
      </c>
      <c r="D39" s="24">
        <f>D36/D37*100</f>
        <v>101.73076923076923</v>
      </c>
      <c r="E39" s="24">
        <f>E36/E37*100</f>
        <v>98.541329011345212</v>
      </c>
      <c r="F39" s="23"/>
      <c r="G39" s="25">
        <f>G36/G37*100</f>
        <v>112.04661252080916</v>
      </c>
      <c r="H39" s="24">
        <f>H36/H37*100</f>
        <v>122.71543343482887</v>
      </c>
      <c r="I39" s="24">
        <f>I36/I37*100</f>
        <v>118.22352491397987</v>
      </c>
      <c r="J39" s="23"/>
      <c r="K39" s="56"/>
      <c r="L39" s="81" t="s">
        <v>11</v>
      </c>
      <c r="M39" s="82">
        <f>J18</f>
        <v>9.8309311622107298</v>
      </c>
      <c r="Q39" s="57"/>
    </row>
    <row r="40" spans="1:17" ht="15" customHeight="1" x14ac:dyDescent="0.25">
      <c r="A40" s="260"/>
      <c r="B40" s="227" t="s">
        <v>30</v>
      </c>
      <c r="C40" s="25">
        <f>C36/C38*100</f>
        <v>225.71428571428572</v>
      </c>
      <c r="D40" s="219">
        <f>D36/D38*100</f>
        <v>205.0387596899225</v>
      </c>
      <c r="E40" s="24">
        <f>E36/E38*100</f>
        <v>207.50853242320818</v>
      </c>
      <c r="F40" s="23"/>
      <c r="G40" s="25">
        <f>G36/G38*100</f>
        <v>59.448102349981269</v>
      </c>
      <c r="H40" s="24">
        <f>H36/H38*100</f>
        <v>81.512256932599058</v>
      </c>
      <c r="I40" s="24">
        <f>I36/I38*100</f>
        <v>70.997448979591837</v>
      </c>
      <c r="J40" s="23"/>
      <c r="K40" s="56"/>
      <c r="L40" s="81" t="s">
        <v>12</v>
      </c>
      <c r="M40" s="82">
        <f>J24</f>
        <v>0.23398246965196023</v>
      </c>
      <c r="Q40" s="57"/>
    </row>
    <row r="41" spans="1:17" ht="15" customHeight="1" thickBot="1" x14ac:dyDescent="0.3">
      <c r="A41" s="261"/>
      <c r="B41" s="233" t="s">
        <v>7</v>
      </c>
      <c r="C41" s="47">
        <f>C36/E36*100</f>
        <v>12.993421052631579</v>
      </c>
      <c r="D41" s="46">
        <f>D36/E36*100</f>
        <v>87.006578947368425</v>
      </c>
      <c r="E41" s="46">
        <f>SUM(C41:D41)</f>
        <v>100</v>
      </c>
      <c r="F41" s="26"/>
      <c r="G41" s="47">
        <f>G36/I36*100</f>
        <v>39.903345190614779</v>
      </c>
      <c r="H41" s="46">
        <f>H36/I36*100</f>
        <v>60.096654809385221</v>
      </c>
      <c r="I41" s="46">
        <f>SUM(G41:H41)</f>
        <v>100</v>
      </c>
      <c r="J41" s="26"/>
      <c r="K41" s="56"/>
      <c r="L41" s="81" t="s">
        <v>22</v>
      </c>
      <c r="M41" s="82">
        <f>J36</f>
        <v>40.827373748487183</v>
      </c>
      <c r="Q41" s="57"/>
    </row>
    <row r="42" spans="1:17" ht="15" customHeight="1" x14ac:dyDescent="0.25">
      <c r="A42" s="238" t="s">
        <v>19</v>
      </c>
      <c r="B42" s="234" t="s">
        <v>28</v>
      </c>
      <c r="C42" s="73">
        <f t="shared" ref="C42:D44" si="1">C30+C36</f>
        <v>1132</v>
      </c>
      <c r="D42" s="51">
        <f t="shared" si="1"/>
        <v>11652</v>
      </c>
      <c r="E42" s="51">
        <f>SUM(C42:D42)</f>
        <v>12784</v>
      </c>
      <c r="F42" s="52">
        <f>F6+F12+F18+F24+F36</f>
        <v>100</v>
      </c>
      <c r="G42" s="73">
        <f>G30+G36</f>
        <v>27223</v>
      </c>
      <c r="H42" s="51">
        <f t="shared" ref="G42:H44" si="2">H30+H36</f>
        <v>109112</v>
      </c>
      <c r="I42" s="51">
        <f>SUM(G42:H42)</f>
        <v>136335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5" t="s">
        <v>24</v>
      </c>
      <c r="C43" s="74">
        <f t="shared" si="1"/>
        <v>1009</v>
      </c>
      <c r="D43" s="32">
        <f t="shared" si="1"/>
        <v>12429</v>
      </c>
      <c r="E43" s="32">
        <f>SUM(C43:D43)</f>
        <v>13438</v>
      </c>
      <c r="F43" s="33">
        <f>F31+F37</f>
        <v>100</v>
      </c>
      <c r="G43" s="74">
        <f t="shared" si="2"/>
        <v>23499</v>
      </c>
      <c r="H43" s="32">
        <f t="shared" si="2"/>
        <v>103742</v>
      </c>
      <c r="I43" s="32">
        <f>SUM(G43:H43)</f>
        <v>127241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5" t="s">
        <v>9</v>
      </c>
      <c r="C44" s="74">
        <f t="shared" si="1"/>
        <v>523</v>
      </c>
      <c r="D44" s="32">
        <f t="shared" si="1"/>
        <v>9543</v>
      </c>
      <c r="E44" s="32">
        <f>SUM(C44:D44)</f>
        <v>10066</v>
      </c>
      <c r="F44" s="33">
        <f>F32+F38</f>
        <v>100</v>
      </c>
      <c r="G44" s="74">
        <f t="shared" si="2"/>
        <v>40426</v>
      </c>
      <c r="H44" s="32">
        <f t="shared" si="2"/>
        <v>103002</v>
      </c>
      <c r="I44" s="237">
        <f>SUM(G44:H44)</f>
        <v>143428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5" t="s">
        <v>29</v>
      </c>
      <c r="C45" s="35">
        <f>C42/C43*100</f>
        <v>112.19028741328047</v>
      </c>
      <c r="D45" s="34">
        <f>D42/D43*100</f>
        <v>93.748491431329953</v>
      </c>
      <c r="E45" s="34">
        <f>E42/E43*100</f>
        <v>95.133204345884806</v>
      </c>
      <c r="F45" s="33"/>
      <c r="G45" s="35">
        <f>G42/G43*100</f>
        <v>115.84748287161155</v>
      </c>
      <c r="H45" s="34">
        <f>H42/H43*100</f>
        <v>105.17630275105549</v>
      </c>
      <c r="I45" s="34">
        <f>I42/I43*100</f>
        <v>107.14706737608162</v>
      </c>
      <c r="J45" s="33"/>
      <c r="K45" s="56"/>
      <c r="Q45" s="57"/>
    </row>
    <row r="46" spans="1:17" ht="15" customHeight="1" x14ac:dyDescent="0.25">
      <c r="A46" s="238"/>
      <c r="B46" s="235" t="s">
        <v>30</v>
      </c>
      <c r="C46" s="35">
        <f>C42/C44*100</f>
        <v>216.44359464627149</v>
      </c>
      <c r="D46" s="34">
        <f>D42/D44*100</f>
        <v>122.09996856334486</v>
      </c>
      <c r="E46" s="34">
        <f>E42/E44*100</f>
        <v>127.00178819789389</v>
      </c>
      <c r="F46" s="33"/>
      <c r="G46" s="35">
        <f>G42/G44*100</f>
        <v>67.340325533072772</v>
      </c>
      <c r="H46" s="34">
        <f>H42/H44*100</f>
        <v>105.93192365196794</v>
      </c>
      <c r="I46" s="34">
        <f>I42/I44*100</f>
        <v>95.054661572356864</v>
      </c>
      <c r="J46" s="33"/>
      <c r="K46" s="56"/>
      <c r="Q46" s="57"/>
    </row>
    <row r="47" spans="1:17" ht="15" customHeight="1" thickBot="1" x14ac:dyDescent="0.3">
      <c r="A47" s="239"/>
      <c r="B47" s="236" t="s">
        <v>7</v>
      </c>
      <c r="C47" s="38">
        <f>C42/E42*100</f>
        <v>8.8548185231539431</v>
      </c>
      <c r="D47" s="36">
        <f>D42/E42*100</f>
        <v>91.145181476846062</v>
      </c>
      <c r="E47" s="36">
        <f>SUM(C47:D47)</f>
        <v>100</v>
      </c>
      <c r="F47" s="37"/>
      <c r="G47" s="38">
        <f>G42/I42*100</f>
        <v>19.967726555910076</v>
      </c>
      <c r="H47" s="36">
        <f>H42/I42*100</f>
        <v>80.032273444089924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topLeftCell="A51" zoomScale="80" zoomScaleNormal="80" zoomScaleSheetLayoutView="80" zoomScalePageLayoutView="60" workbookViewId="0">
      <selection activeCell="I83" sqref="I83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23</v>
      </c>
      <c r="B4" s="274" t="s">
        <v>28</v>
      </c>
      <c r="C4" s="274"/>
      <c r="D4" s="274"/>
      <c r="E4" s="275" t="s">
        <v>24</v>
      </c>
      <c r="F4" s="274"/>
      <c r="G4" s="276"/>
      <c r="H4" s="274" t="s">
        <v>9</v>
      </c>
      <c r="I4" s="274"/>
      <c r="J4" s="274"/>
      <c r="K4" s="277" t="s">
        <v>29</v>
      </c>
      <c r="L4" s="278"/>
      <c r="M4" s="274" t="s">
        <v>30</v>
      </c>
      <c r="N4" s="274"/>
      <c r="O4" s="279" t="s">
        <v>25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23.635896871676383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31</v>
      </c>
      <c r="B6" s="122">
        <v>3403</v>
      </c>
      <c r="C6" s="123">
        <v>32224</v>
      </c>
      <c r="D6" s="127">
        <f t="shared" ref="D6:D37" si="1">IF($C$83&lt;&gt;0,C6/$C$83*100,0)</f>
        <v>23.635896871676383</v>
      </c>
      <c r="E6" s="124">
        <v>3740</v>
      </c>
      <c r="F6" s="123">
        <v>32374</v>
      </c>
      <c r="G6" s="125">
        <f t="shared" ref="G6:G37" si="2">IF($F$83&lt;&gt;0,F6/$F$83*100,0)</f>
        <v>25.443056876321315</v>
      </c>
      <c r="H6" s="122">
        <v>3237</v>
      </c>
      <c r="I6" s="123">
        <v>28261</v>
      </c>
      <c r="J6" s="127">
        <f t="shared" ref="J6:J37" si="3">IF($I$83&lt;&gt;0,I6/$I$83*100,0)</f>
        <v>19.70396296399587</v>
      </c>
      <c r="K6" s="132">
        <f t="shared" ref="K6:K37" si="4">IF(OR(B6&lt;&gt;0)*(E6&lt;&gt;0),B6/E6*100," ")</f>
        <v>90.98930481283422</v>
      </c>
      <c r="L6" s="133">
        <f t="shared" ref="L6:L37" si="5">IF(OR(C6&lt;&gt;0)*(F6&lt;&gt;0),C6/F6*100," ")</f>
        <v>99.536665225180698</v>
      </c>
      <c r="M6" s="189">
        <f t="shared" ref="M6:M37" si="6">IF(OR(B6&lt;&gt;0)*(H6&lt;&gt;0),B6/H6*100," ")</f>
        <v>105.12820512820514</v>
      </c>
      <c r="N6" s="190">
        <f t="shared" ref="N6:N37" si="7">IF(OR(C6&lt;&gt;0)*(I6&lt;&gt;0),C6/I6*100," ")</f>
        <v>114.02285835603836</v>
      </c>
      <c r="O6" s="131">
        <f>IF(OR(E6&lt;&gt;0)*(H6&lt;&gt;0),E6/H6*100," ")</f>
        <v>115.53907939450107</v>
      </c>
      <c r="P6" s="133">
        <f>IF(OR(F6&lt;&gt;0)*(I6&lt;&gt;0),F6/I6*100," ")</f>
        <v>114.55362513711475</v>
      </c>
      <c r="Q6" t="str">
        <f t="shared" si="0"/>
        <v>Slovenija</v>
      </c>
      <c r="R6" s="101">
        <f t="shared" ref="R6:R14" si="8">D7</f>
        <v>23.209740712216231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33</v>
      </c>
      <c r="B7" s="108">
        <v>1385</v>
      </c>
      <c r="C7" s="109">
        <v>31643</v>
      </c>
      <c r="D7" s="128">
        <f t="shared" si="1"/>
        <v>23.209740712216231</v>
      </c>
      <c r="E7" s="112">
        <v>1516</v>
      </c>
      <c r="F7" s="109">
        <v>26984</v>
      </c>
      <c r="G7" s="39">
        <f t="shared" si="2"/>
        <v>21.207000888078529</v>
      </c>
      <c r="H7" s="108">
        <v>973</v>
      </c>
      <c r="I7" s="109">
        <v>38839</v>
      </c>
      <c r="J7" s="127">
        <f t="shared" si="3"/>
        <v>27.079091948573502</v>
      </c>
      <c r="K7" s="132">
        <f t="shared" si="4"/>
        <v>91.35883905013192</v>
      </c>
      <c r="L7" s="133">
        <f t="shared" si="5"/>
        <v>117.26578713311594</v>
      </c>
      <c r="M7" s="40">
        <f t="shared" si="6"/>
        <v>142.34326824254882</v>
      </c>
      <c r="N7" s="41">
        <f t="shared" si="7"/>
        <v>81.472231519864053</v>
      </c>
      <c r="O7" s="131">
        <f t="shared" ref="O7:O38" si="9">IF(OR(E7&lt;&gt;0)*(H7&lt;&gt;0),E7/H7*100," ")</f>
        <v>155.80678314491263</v>
      </c>
      <c r="P7" s="133">
        <f t="shared" ref="P7:P70" si="10">IF(OR(F7&lt;&gt;0)*(I7&lt;&gt;0),F7/I7*100," ")</f>
        <v>69.476557068925558</v>
      </c>
      <c r="Q7" t="str">
        <f t="shared" si="0"/>
        <v>Hrvatska</v>
      </c>
      <c r="R7" s="101">
        <f t="shared" si="8"/>
        <v>19.967726555910076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36</v>
      </c>
      <c r="B8" s="108">
        <v>1132</v>
      </c>
      <c r="C8" s="109">
        <v>27223</v>
      </c>
      <c r="D8" s="128">
        <f t="shared" si="1"/>
        <v>19.967726555910076</v>
      </c>
      <c r="E8" s="112">
        <v>1009</v>
      </c>
      <c r="F8" s="109">
        <v>23499</v>
      </c>
      <c r="G8" s="39">
        <f t="shared" si="2"/>
        <v>18.468103834455878</v>
      </c>
      <c r="H8" s="108">
        <v>523</v>
      </c>
      <c r="I8" s="109">
        <v>40426</v>
      </c>
      <c r="J8" s="127">
        <f t="shared" si="3"/>
        <v>28.185570460440079</v>
      </c>
      <c r="K8" s="132">
        <f t="shared" si="4"/>
        <v>112.19028741328047</v>
      </c>
      <c r="L8" s="133">
        <f t="shared" si="5"/>
        <v>115.84748287161155</v>
      </c>
      <c r="M8" s="40">
        <f t="shared" si="6"/>
        <v>216.44359464627149</v>
      </c>
      <c r="N8" s="41">
        <f t="shared" si="7"/>
        <v>67.340325533072772</v>
      </c>
      <c r="O8" s="131">
        <f t="shared" si="9"/>
        <v>192.92543021032503</v>
      </c>
      <c r="P8" s="133">
        <f t="shared" si="10"/>
        <v>58.128432197100878</v>
      </c>
      <c r="Q8" t="str">
        <f t="shared" si="0"/>
        <v>Austrija</v>
      </c>
      <c r="R8" s="101">
        <f t="shared" si="8"/>
        <v>12.094473172699601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34</v>
      </c>
      <c r="B9" s="108">
        <v>2640</v>
      </c>
      <c r="C9" s="109">
        <v>16489</v>
      </c>
      <c r="D9" s="128">
        <f t="shared" si="1"/>
        <v>12.094473172699601</v>
      </c>
      <c r="E9" s="112">
        <v>2434</v>
      </c>
      <c r="F9" s="109">
        <v>15023</v>
      </c>
      <c r="G9" s="39">
        <f t="shared" si="2"/>
        <v>11.80672896314867</v>
      </c>
      <c r="H9" s="108">
        <v>1807</v>
      </c>
      <c r="I9" s="109">
        <v>11580</v>
      </c>
      <c r="J9" s="127">
        <f t="shared" si="3"/>
        <v>8.073737345567114</v>
      </c>
      <c r="K9" s="132">
        <f t="shared" si="4"/>
        <v>108.46343467543139</v>
      </c>
      <c r="L9" s="133">
        <f t="shared" si="5"/>
        <v>109.75837049856887</v>
      </c>
      <c r="M9" s="40">
        <f t="shared" si="6"/>
        <v>146.09850581073601</v>
      </c>
      <c r="N9" s="41">
        <f t="shared" si="7"/>
        <v>142.39205526770294</v>
      </c>
      <c r="O9" s="131">
        <f t="shared" si="9"/>
        <v>134.69839513004979</v>
      </c>
      <c r="P9" s="133">
        <f t="shared" si="10"/>
        <v>129.73229706390327</v>
      </c>
      <c r="Q9" t="str">
        <f t="shared" si="0"/>
        <v>Mađarska</v>
      </c>
      <c r="R9" s="101">
        <f t="shared" si="8"/>
        <v>3.6513001063556678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32</v>
      </c>
      <c r="B10" s="108">
        <v>852</v>
      </c>
      <c r="C10" s="109">
        <v>4978</v>
      </c>
      <c r="D10" s="128">
        <f t="shared" si="1"/>
        <v>3.6513001063556678</v>
      </c>
      <c r="E10" s="112">
        <v>884</v>
      </c>
      <c r="F10" s="109">
        <v>4929</v>
      </c>
      <c r="G10" s="39">
        <f t="shared" si="2"/>
        <v>3.8737513851667309</v>
      </c>
      <c r="H10" s="108">
        <v>505</v>
      </c>
      <c r="I10" s="109">
        <v>4368</v>
      </c>
      <c r="J10" s="127">
        <f t="shared" si="3"/>
        <v>3.0454304598823105</v>
      </c>
      <c r="K10" s="132">
        <f t="shared" si="4"/>
        <v>96.380090497737555</v>
      </c>
      <c r="L10" s="133">
        <f t="shared" si="5"/>
        <v>100.99411645364171</v>
      </c>
      <c r="M10" s="40">
        <f t="shared" si="6"/>
        <v>168.71287128712871</v>
      </c>
      <c r="N10" s="41">
        <f t="shared" si="7"/>
        <v>113.96520146520146</v>
      </c>
      <c r="O10" s="131">
        <f t="shared" si="9"/>
        <v>175.04950495049505</v>
      </c>
      <c r="P10" s="133">
        <f t="shared" si="10"/>
        <v>112.8434065934066</v>
      </c>
      <c r="Q10" t="str">
        <f t="shared" si="0"/>
        <v>Italija</v>
      </c>
      <c r="R10" s="101">
        <f t="shared" si="8"/>
        <v>2.7139032530164671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39</v>
      </c>
      <c r="B11" s="116">
        <v>514</v>
      </c>
      <c r="C11" s="117">
        <v>3700</v>
      </c>
      <c r="D11" s="129">
        <f t="shared" si="1"/>
        <v>2.7139032530164671</v>
      </c>
      <c r="E11" s="118">
        <v>556</v>
      </c>
      <c r="F11" s="117">
        <v>3148</v>
      </c>
      <c r="G11" s="119">
        <f t="shared" si="2"/>
        <v>2.4740453155822415</v>
      </c>
      <c r="H11" s="116">
        <v>685</v>
      </c>
      <c r="I11" s="110">
        <v>4070</v>
      </c>
      <c r="J11" s="152">
        <f t="shared" si="3"/>
        <v>2.837660707811585</v>
      </c>
      <c r="K11" s="194">
        <f t="shared" si="4"/>
        <v>92.446043165467628</v>
      </c>
      <c r="L11" s="195">
        <f t="shared" si="5"/>
        <v>117.53494282083862</v>
      </c>
      <c r="M11" s="196">
        <f t="shared" si="6"/>
        <v>75.03649635036497</v>
      </c>
      <c r="N11" s="213">
        <f t="shared" si="7"/>
        <v>90.909090909090907</v>
      </c>
      <c r="O11" s="214">
        <f t="shared" si="9"/>
        <v>81.167883211678841</v>
      </c>
      <c r="P11" s="195">
        <f t="shared" si="10"/>
        <v>77.346437346437341</v>
      </c>
      <c r="Q11" t="str">
        <f t="shared" si="0"/>
        <v>Poljska</v>
      </c>
      <c r="R11" s="101">
        <f t="shared" si="8"/>
        <v>2.4043715846994536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37</v>
      </c>
      <c r="B12" s="116">
        <v>470</v>
      </c>
      <c r="C12" s="117">
        <v>3278</v>
      </c>
      <c r="D12" s="129">
        <f t="shared" si="1"/>
        <v>2.4043715846994536</v>
      </c>
      <c r="E12" s="118">
        <v>385</v>
      </c>
      <c r="F12" s="117">
        <v>3000</v>
      </c>
      <c r="G12" s="119">
        <f t="shared" si="2"/>
        <v>2.3577306057009926</v>
      </c>
      <c r="H12" s="116">
        <v>323</v>
      </c>
      <c r="I12" s="110">
        <v>2365</v>
      </c>
      <c r="J12" s="152">
        <f t="shared" si="3"/>
        <v>1.6489109518364613</v>
      </c>
      <c r="K12" s="194">
        <f t="shared" si="4"/>
        <v>122.07792207792207</v>
      </c>
      <c r="L12" s="195">
        <f t="shared" si="5"/>
        <v>109.26666666666667</v>
      </c>
      <c r="M12" s="196">
        <f t="shared" si="6"/>
        <v>145.51083591331269</v>
      </c>
      <c r="N12" s="213">
        <f t="shared" si="7"/>
        <v>138.6046511627907</v>
      </c>
      <c r="O12" s="214">
        <f t="shared" si="9"/>
        <v>119.19504643962848</v>
      </c>
      <c r="P12" s="195">
        <f t="shared" si="10"/>
        <v>126.84989429175475</v>
      </c>
      <c r="Q12" t="str">
        <f t="shared" si="0"/>
        <v>Češka</v>
      </c>
      <c r="R12" s="101">
        <f t="shared" si="8"/>
        <v>2.0574320607327539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38</v>
      </c>
      <c r="B13" s="116">
        <v>353</v>
      </c>
      <c r="C13" s="117">
        <v>2805</v>
      </c>
      <c r="D13" s="129">
        <f t="shared" si="1"/>
        <v>2.0574320607327539</v>
      </c>
      <c r="E13" s="118">
        <v>521</v>
      </c>
      <c r="F13" s="117">
        <v>3269</v>
      </c>
      <c r="G13" s="119">
        <f t="shared" si="2"/>
        <v>2.5691404500121817</v>
      </c>
      <c r="H13" s="116">
        <v>292</v>
      </c>
      <c r="I13" s="110">
        <v>2456</v>
      </c>
      <c r="J13" s="152">
        <f t="shared" si="3"/>
        <v>1.7123574197506763</v>
      </c>
      <c r="K13" s="194">
        <f t="shared" si="4"/>
        <v>67.754318618042234</v>
      </c>
      <c r="L13" s="195">
        <f t="shared" si="5"/>
        <v>85.806056898133988</v>
      </c>
      <c r="M13" s="196">
        <f t="shared" si="6"/>
        <v>120.89041095890411</v>
      </c>
      <c r="N13" s="213">
        <f t="shared" si="7"/>
        <v>114.21009771986969</v>
      </c>
      <c r="O13" s="214">
        <f t="shared" si="9"/>
        <v>178.42465753424656</v>
      </c>
      <c r="P13" s="195">
        <f t="shared" si="10"/>
        <v>133.10260586319217</v>
      </c>
      <c r="Q13" t="str">
        <f t="shared" si="0"/>
        <v>Slovačka</v>
      </c>
      <c r="R13" s="101">
        <f t="shared" si="8"/>
        <v>1.8975318150144864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35</v>
      </c>
      <c r="B14" s="116">
        <v>336</v>
      </c>
      <c r="C14" s="117">
        <v>2587</v>
      </c>
      <c r="D14" s="129">
        <f t="shared" si="1"/>
        <v>1.8975318150144864</v>
      </c>
      <c r="E14" s="118">
        <v>323</v>
      </c>
      <c r="F14" s="117">
        <v>2716</v>
      </c>
      <c r="G14" s="119">
        <f t="shared" si="2"/>
        <v>2.1345321083612987</v>
      </c>
      <c r="H14" s="116">
        <v>206</v>
      </c>
      <c r="I14" s="110">
        <v>1543</v>
      </c>
      <c r="J14" s="152">
        <f t="shared" si="3"/>
        <v>1.0758010988091586</v>
      </c>
      <c r="K14" s="194">
        <f t="shared" si="4"/>
        <v>104.02476780185759</v>
      </c>
      <c r="L14" s="195">
        <f t="shared" si="5"/>
        <v>95.25036818851251</v>
      </c>
      <c r="M14" s="196">
        <f t="shared" si="6"/>
        <v>163.10679611650485</v>
      </c>
      <c r="N14" s="213">
        <f t="shared" si="7"/>
        <v>167.66040181464678</v>
      </c>
      <c r="O14" s="214">
        <f t="shared" si="9"/>
        <v>156.79611650485435</v>
      </c>
      <c r="P14" s="195">
        <f t="shared" si="10"/>
        <v>176.02073882047961</v>
      </c>
      <c r="Q14" t="str">
        <f t="shared" si="0"/>
        <v>Ukrajina</v>
      </c>
      <c r="R14" s="101">
        <f t="shared" si="8"/>
        <v>1.0334836982432978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40</v>
      </c>
      <c r="B15" s="116">
        <v>182</v>
      </c>
      <c r="C15" s="117">
        <v>1409</v>
      </c>
      <c r="D15" s="129">
        <f t="shared" si="1"/>
        <v>1.0334836982432978</v>
      </c>
      <c r="E15" s="118">
        <v>187</v>
      </c>
      <c r="F15" s="117">
        <v>1277</v>
      </c>
      <c r="G15" s="119">
        <f t="shared" si="2"/>
        <v>1.0036073278267226</v>
      </c>
      <c r="H15" s="116">
        <v>165</v>
      </c>
      <c r="I15" s="110">
        <v>1249</v>
      </c>
      <c r="J15" s="152">
        <f t="shared" si="3"/>
        <v>0.87082020247092629</v>
      </c>
      <c r="K15" s="194">
        <f t="shared" si="4"/>
        <v>97.326203208556151</v>
      </c>
      <c r="L15" s="195">
        <f t="shared" si="5"/>
        <v>110.33672670321064</v>
      </c>
      <c r="M15" s="196">
        <f t="shared" si="6"/>
        <v>110.3030303030303</v>
      </c>
      <c r="N15" s="213">
        <f t="shared" si="7"/>
        <v>112.81024819855885</v>
      </c>
      <c r="O15" s="214">
        <f t="shared" si="9"/>
        <v>113.33333333333333</v>
      </c>
      <c r="P15" s="195">
        <f t="shared" si="10"/>
        <v>102.24179343474779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42</v>
      </c>
      <c r="B16" s="79">
        <v>122</v>
      </c>
      <c r="C16" s="5">
        <v>1345</v>
      </c>
      <c r="D16" s="130">
        <f t="shared" si="1"/>
        <v>0.98654050683976957</v>
      </c>
      <c r="E16" s="80">
        <v>96</v>
      </c>
      <c r="F16" s="5">
        <v>1278</v>
      </c>
      <c r="G16" s="94">
        <f t="shared" si="2"/>
        <v>1.0043932380286229</v>
      </c>
      <c r="H16" s="79">
        <v>66</v>
      </c>
      <c r="I16" s="5">
        <v>682</v>
      </c>
      <c r="J16" s="153">
        <f t="shared" si="3"/>
        <v>0.47549990239004936</v>
      </c>
      <c r="K16" s="193">
        <f t="shared" si="4"/>
        <v>127.08333333333333</v>
      </c>
      <c r="L16" s="197">
        <f t="shared" si="5"/>
        <v>105.24256651017214</v>
      </c>
      <c r="M16" s="95">
        <f t="shared" si="6"/>
        <v>184.84848484848484</v>
      </c>
      <c r="N16" s="96">
        <f t="shared" si="7"/>
        <v>197.21407624633432</v>
      </c>
      <c r="O16" s="198">
        <f t="shared" si="9"/>
        <v>145.45454545454547</v>
      </c>
      <c r="P16" s="197">
        <f t="shared" si="10"/>
        <v>187.39002932551318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41</v>
      </c>
      <c r="B17" s="79">
        <v>228</v>
      </c>
      <c r="C17" s="5">
        <v>1153</v>
      </c>
      <c r="D17" s="130">
        <f t="shared" si="1"/>
        <v>0.8457109326291854</v>
      </c>
      <c r="E17" s="80">
        <v>410</v>
      </c>
      <c r="F17" s="5">
        <v>2077</v>
      </c>
      <c r="G17" s="94">
        <f t="shared" si="2"/>
        <v>1.6323354893469872</v>
      </c>
      <c r="H17" s="79">
        <v>240</v>
      </c>
      <c r="I17" s="5">
        <v>1048</v>
      </c>
      <c r="J17" s="153">
        <f t="shared" si="3"/>
        <v>0.73068020191315497</v>
      </c>
      <c r="K17" s="193">
        <f t="shared" si="4"/>
        <v>55.609756097560982</v>
      </c>
      <c r="L17" s="197">
        <f t="shared" si="5"/>
        <v>55.512758786711601</v>
      </c>
      <c r="M17" s="95">
        <f t="shared" si="6"/>
        <v>95</v>
      </c>
      <c r="N17" s="96">
        <f t="shared" si="7"/>
        <v>110.01908396946564</v>
      </c>
      <c r="O17" s="198">
        <f t="shared" si="9"/>
        <v>170.83333333333331</v>
      </c>
      <c r="P17" s="197">
        <f t="shared" si="10"/>
        <v>198.18702290076337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48</v>
      </c>
      <c r="B18" s="79">
        <v>110</v>
      </c>
      <c r="C18" s="5">
        <v>916</v>
      </c>
      <c r="D18" s="130">
        <f t="shared" si="1"/>
        <v>0.6718744269629956</v>
      </c>
      <c r="E18" s="80">
        <v>124</v>
      </c>
      <c r="F18" s="5">
        <v>971</v>
      </c>
      <c r="G18" s="94">
        <f t="shared" si="2"/>
        <v>0.7631188060452212</v>
      </c>
      <c r="H18" s="79">
        <v>80</v>
      </c>
      <c r="I18" s="5">
        <v>761</v>
      </c>
      <c r="J18" s="153">
        <f t="shared" si="3"/>
        <v>0.53057980310678532</v>
      </c>
      <c r="K18" s="193">
        <f t="shared" si="4"/>
        <v>88.709677419354833</v>
      </c>
      <c r="L18" s="197">
        <f t="shared" si="5"/>
        <v>94.335736354273948</v>
      </c>
      <c r="M18" s="95">
        <f t="shared" si="6"/>
        <v>137.5</v>
      </c>
      <c r="N18" s="96">
        <f t="shared" si="7"/>
        <v>120.36793692509855</v>
      </c>
      <c r="O18" s="198">
        <f t="shared" si="9"/>
        <v>155</v>
      </c>
      <c r="P18" s="197">
        <f t="shared" si="10"/>
        <v>127.59526938239159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43</v>
      </c>
      <c r="B19" s="141">
        <v>155</v>
      </c>
      <c r="C19" s="111">
        <v>898</v>
      </c>
      <c r="D19" s="130">
        <f t="shared" si="1"/>
        <v>0.65867165438075337</v>
      </c>
      <c r="E19" s="80">
        <v>246</v>
      </c>
      <c r="F19" s="5">
        <v>1139</v>
      </c>
      <c r="G19" s="94">
        <f t="shared" si="2"/>
        <v>0.89515171996447684</v>
      </c>
      <c r="H19" s="79">
        <v>151</v>
      </c>
      <c r="I19" s="5">
        <v>829</v>
      </c>
      <c r="J19" s="153">
        <f t="shared" si="3"/>
        <v>0.57799035055916559</v>
      </c>
      <c r="K19" s="193">
        <f t="shared" si="4"/>
        <v>63.00813008130082</v>
      </c>
      <c r="L19" s="197">
        <f t="shared" si="5"/>
        <v>78.841088674275682</v>
      </c>
      <c r="M19" s="95">
        <f t="shared" si="6"/>
        <v>102.64900662251655</v>
      </c>
      <c r="N19" s="96">
        <f t="shared" si="7"/>
        <v>108.32328106151989</v>
      </c>
      <c r="O19" s="198">
        <f t="shared" si="9"/>
        <v>162.91390728476821</v>
      </c>
      <c r="P19" s="197">
        <f t="shared" si="10"/>
        <v>137.39445114595898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55</v>
      </c>
      <c r="B20" s="141">
        <v>103</v>
      </c>
      <c r="C20" s="111">
        <v>623</v>
      </c>
      <c r="D20" s="130">
        <f t="shared" si="1"/>
        <v>0.45696262881871863</v>
      </c>
      <c r="E20" s="80">
        <v>109</v>
      </c>
      <c r="F20" s="5">
        <v>553</v>
      </c>
      <c r="G20" s="94">
        <f t="shared" si="2"/>
        <v>0.43460834165088297</v>
      </c>
      <c r="H20" s="79">
        <v>64</v>
      </c>
      <c r="I20" s="5">
        <v>235</v>
      </c>
      <c r="J20" s="153">
        <f t="shared" si="3"/>
        <v>0.16384527428396128</v>
      </c>
      <c r="K20" s="193">
        <f t="shared" si="4"/>
        <v>94.495412844036693</v>
      </c>
      <c r="L20" s="197">
        <f t="shared" si="5"/>
        <v>112.65822784810126</v>
      </c>
      <c r="M20" s="95">
        <f t="shared" si="6"/>
        <v>160.9375</v>
      </c>
      <c r="N20" s="96">
        <f t="shared" si="7"/>
        <v>265.10638297872345</v>
      </c>
      <c r="O20" s="198">
        <f t="shared" si="9"/>
        <v>170.3125</v>
      </c>
      <c r="P20" s="197">
        <f t="shared" si="10"/>
        <v>235.31914893617022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46</v>
      </c>
      <c r="B21" s="79">
        <v>126</v>
      </c>
      <c r="C21" s="5">
        <v>612</v>
      </c>
      <c r="D21" s="130">
        <f t="shared" si="1"/>
        <v>0.4488942677962372</v>
      </c>
      <c r="E21" s="80">
        <v>123</v>
      </c>
      <c r="F21" s="5">
        <v>600</v>
      </c>
      <c r="G21" s="94">
        <f t="shared" si="2"/>
        <v>0.4715461211401985</v>
      </c>
      <c r="H21" s="79">
        <v>70</v>
      </c>
      <c r="I21" s="5">
        <v>292</v>
      </c>
      <c r="J21" s="153">
        <f t="shared" si="3"/>
        <v>0.20358646847198594</v>
      </c>
      <c r="K21" s="193">
        <f t="shared" si="4"/>
        <v>102.4390243902439</v>
      </c>
      <c r="L21" s="197">
        <f t="shared" si="5"/>
        <v>102</v>
      </c>
      <c r="M21" s="95">
        <f t="shared" si="6"/>
        <v>180</v>
      </c>
      <c r="N21" s="96">
        <f t="shared" si="7"/>
        <v>209.58904109589039</v>
      </c>
      <c r="O21" s="198">
        <f t="shared" si="9"/>
        <v>175.71428571428572</v>
      </c>
      <c r="P21" s="197">
        <f t="shared" si="10"/>
        <v>205.47945205479454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47</v>
      </c>
      <c r="B22" s="141">
        <v>98</v>
      </c>
      <c r="C22" s="111">
        <v>574</v>
      </c>
      <c r="D22" s="130">
        <f t="shared" si="1"/>
        <v>0.42102174790039237</v>
      </c>
      <c r="E22" s="80">
        <v>146</v>
      </c>
      <c r="F22" s="5">
        <v>704</v>
      </c>
      <c r="G22" s="94">
        <f t="shared" si="2"/>
        <v>0.55328078213783294</v>
      </c>
      <c r="H22" s="79">
        <v>84</v>
      </c>
      <c r="I22" s="5">
        <v>505</v>
      </c>
      <c r="J22" s="153">
        <f t="shared" si="3"/>
        <v>0.35209303622723592</v>
      </c>
      <c r="K22" s="193">
        <f t="shared" si="4"/>
        <v>67.123287671232873</v>
      </c>
      <c r="L22" s="197">
        <f t="shared" si="5"/>
        <v>81.534090909090907</v>
      </c>
      <c r="M22" s="95">
        <f t="shared" si="6"/>
        <v>116.66666666666667</v>
      </c>
      <c r="N22" s="96">
        <f t="shared" si="7"/>
        <v>113.66336633663366</v>
      </c>
      <c r="O22" s="198">
        <f t="shared" si="9"/>
        <v>173.80952380952382</v>
      </c>
      <c r="P22" s="197">
        <f t="shared" si="10"/>
        <v>139.40594059405939</v>
      </c>
      <c r="Q22" s="106"/>
      <c r="R22" s="199"/>
      <c r="S22" s="199"/>
      <c r="T22" s="199"/>
      <c r="U22" s="199"/>
      <c r="V22" s="199"/>
      <c r="W22" s="199"/>
      <c r="X22" s="199"/>
      <c r="Y22" s="199"/>
      <c r="Z22" s="199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58</v>
      </c>
      <c r="B23" s="141">
        <v>22</v>
      </c>
      <c r="C23" s="111">
        <v>463</v>
      </c>
      <c r="D23" s="130">
        <f t="shared" si="1"/>
        <v>0.33960465030989839</v>
      </c>
      <c r="E23" s="80">
        <v>6</v>
      </c>
      <c r="F23" s="5">
        <v>166</v>
      </c>
      <c r="G23" s="94">
        <f t="shared" si="2"/>
        <v>0.13046109351545493</v>
      </c>
      <c r="H23" s="79">
        <v>9</v>
      </c>
      <c r="I23" s="5">
        <v>60</v>
      </c>
      <c r="J23" s="153">
        <f t="shared" si="3"/>
        <v>4.1832835987394373E-2</v>
      </c>
      <c r="K23" s="193">
        <f t="shared" si="4"/>
        <v>366.66666666666663</v>
      </c>
      <c r="L23" s="197">
        <f t="shared" si="5"/>
        <v>278.91566265060243</v>
      </c>
      <c r="M23" s="95">
        <f t="shared" si="6"/>
        <v>244.44444444444446</v>
      </c>
      <c r="N23" s="96">
        <f t="shared" si="7"/>
        <v>771.66666666666663</v>
      </c>
      <c r="O23" s="198">
        <f t="shared" si="9"/>
        <v>66.666666666666657</v>
      </c>
      <c r="P23" s="197">
        <f t="shared" si="10"/>
        <v>276.66666666666669</v>
      </c>
      <c r="Q23" s="106"/>
      <c r="R23" s="200"/>
      <c r="S23" s="201"/>
      <c r="T23" s="201"/>
      <c r="U23" s="202"/>
      <c r="V23" s="201"/>
      <c r="W23" s="201"/>
      <c r="X23" s="202"/>
      <c r="Y23" s="203"/>
      <c r="Z23" s="203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50</v>
      </c>
      <c r="B24" s="141">
        <v>87</v>
      </c>
      <c r="C24" s="111">
        <v>413</v>
      </c>
      <c r="D24" s="130">
        <f t="shared" si="1"/>
        <v>0.30293028202589212</v>
      </c>
      <c r="E24" s="80">
        <v>76</v>
      </c>
      <c r="F24" s="5">
        <v>340</v>
      </c>
      <c r="G24" s="94">
        <f t="shared" si="2"/>
        <v>0.2672094686461125</v>
      </c>
      <c r="H24" s="79">
        <v>48</v>
      </c>
      <c r="I24" s="5">
        <v>208</v>
      </c>
      <c r="J24" s="153">
        <f t="shared" si="3"/>
        <v>0.14502049808963383</v>
      </c>
      <c r="K24" s="193">
        <f t="shared" si="4"/>
        <v>114.4736842105263</v>
      </c>
      <c r="L24" s="197">
        <f t="shared" si="5"/>
        <v>121.4705882352941</v>
      </c>
      <c r="M24" s="95">
        <f t="shared" si="6"/>
        <v>181.25</v>
      </c>
      <c r="N24" s="96">
        <f t="shared" si="7"/>
        <v>198.55769230769232</v>
      </c>
      <c r="O24" s="198">
        <f t="shared" si="9"/>
        <v>158.33333333333331</v>
      </c>
      <c r="P24" s="197">
        <f t="shared" si="10"/>
        <v>163.46153846153845</v>
      </c>
      <c r="Q24" s="106"/>
      <c r="R24" s="200"/>
      <c r="S24" s="201"/>
      <c r="T24" s="201"/>
      <c r="U24" s="202"/>
      <c r="V24" s="201"/>
      <c r="W24" s="201"/>
      <c r="X24" s="202"/>
      <c r="Y24" s="203"/>
      <c r="Z24" s="203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44</v>
      </c>
      <c r="B25" s="141">
        <v>63</v>
      </c>
      <c r="C25" s="111">
        <v>362</v>
      </c>
      <c r="D25" s="130">
        <f t="shared" si="1"/>
        <v>0.26552242637620566</v>
      </c>
      <c r="E25" s="80">
        <v>52</v>
      </c>
      <c r="F25" s="5">
        <v>272</v>
      </c>
      <c r="G25" s="94">
        <f t="shared" si="2"/>
        <v>0.21376757491689</v>
      </c>
      <c r="H25" s="79">
        <v>91</v>
      </c>
      <c r="I25" s="5">
        <v>527</v>
      </c>
      <c r="J25" s="153">
        <f t="shared" si="3"/>
        <v>0.36743174275594725</v>
      </c>
      <c r="K25" s="193">
        <f t="shared" si="4"/>
        <v>121.15384615384615</v>
      </c>
      <c r="L25" s="197">
        <f t="shared" si="5"/>
        <v>133.08823529411765</v>
      </c>
      <c r="M25" s="95">
        <f t="shared" si="6"/>
        <v>69.230769230769226</v>
      </c>
      <c r="N25" s="96">
        <f t="shared" si="7"/>
        <v>68.690702087286525</v>
      </c>
      <c r="O25" s="198">
        <f t="shared" si="9"/>
        <v>57.142857142857139</v>
      </c>
      <c r="P25" s="197">
        <f t="shared" si="10"/>
        <v>51.612903225806448</v>
      </c>
      <c r="Q25" s="106"/>
      <c r="R25" s="200"/>
      <c r="S25" s="201"/>
      <c r="T25" s="201"/>
      <c r="U25" s="202"/>
      <c r="V25" s="201"/>
      <c r="W25" s="201"/>
      <c r="X25" s="202"/>
      <c r="Y25" s="203"/>
      <c r="Z25" s="203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53</v>
      </c>
      <c r="B26" s="141">
        <v>52</v>
      </c>
      <c r="C26" s="111">
        <v>342</v>
      </c>
      <c r="D26" s="130">
        <f t="shared" si="1"/>
        <v>0.25085267906260311</v>
      </c>
      <c r="E26" s="80">
        <v>117</v>
      </c>
      <c r="F26" s="5">
        <v>777</v>
      </c>
      <c r="G26" s="94">
        <f t="shared" si="2"/>
        <v>0.61065222687655707</v>
      </c>
      <c r="H26" s="79">
        <v>66</v>
      </c>
      <c r="I26" s="5">
        <v>746</v>
      </c>
      <c r="J26" s="153">
        <f t="shared" si="3"/>
        <v>0.52012159410993675</v>
      </c>
      <c r="K26" s="193">
        <f t="shared" si="4"/>
        <v>44.444444444444443</v>
      </c>
      <c r="L26" s="197">
        <f t="shared" si="5"/>
        <v>44.015444015444018</v>
      </c>
      <c r="M26" s="95">
        <f t="shared" si="6"/>
        <v>78.787878787878782</v>
      </c>
      <c r="N26" s="96">
        <f t="shared" si="7"/>
        <v>45.844504021447719</v>
      </c>
      <c r="O26" s="198">
        <f t="shared" si="9"/>
        <v>177.27272727272728</v>
      </c>
      <c r="P26" s="197">
        <f t="shared" si="10"/>
        <v>104.15549597855227</v>
      </c>
      <c r="Q26" s="106"/>
      <c r="R26" s="200"/>
      <c r="S26" s="201"/>
      <c r="T26" s="201"/>
      <c r="U26" s="202"/>
      <c r="V26" s="201"/>
      <c r="W26" s="201"/>
      <c r="X26" s="202"/>
      <c r="Y26" s="203"/>
      <c r="Z26" s="203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49</v>
      </c>
      <c r="B27" s="141">
        <v>77</v>
      </c>
      <c r="C27" s="111">
        <v>325</v>
      </c>
      <c r="D27" s="130">
        <f t="shared" si="1"/>
        <v>0.23838339384604101</v>
      </c>
      <c r="E27" s="80">
        <v>88</v>
      </c>
      <c r="F27" s="5">
        <v>386</v>
      </c>
      <c r="G27" s="94">
        <f t="shared" si="2"/>
        <v>0.30336133793352771</v>
      </c>
      <c r="H27" s="79">
        <v>62</v>
      </c>
      <c r="I27" s="5">
        <v>303</v>
      </c>
      <c r="J27" s="153">
        <f t="shared" si="3"/>
        <v>0.21125582173634161</v>
      </c>
      <c r="K27" s="193">
        <f t="shared" si="4"/>
        <v>87.5</v>
      </c>
      <c r="L27" s="197">
        <f t="shared" si="5"/>
        <v>84.196891191709838</v>
      </c>
      <c r="M27" s="95">
        <f t="shared" si="6"/>
        <v>124.19354838709677</v>
      </c>
      <c r="N27" s="96">
        <f t="shared" si="7"/>
        <v>107.26072607260726</v>
      </c>
      <c r="O27" s="198">
        <f t="shared" si="9"/>
        <v>141.93548387096774</v>
      </c>
      <c r="P27" s="197">
        <f t="shared" si="10"/>
        <v>127.3927392739274</v>
      </c>
      <c r="Q27" s="106"/>
      <c r="R27" s="200"/>
      <c r="S27" s="201"/>
      <c r="T27" s="201"/>
      <c r="U27" s="202"/>
      <c r="V27" s="201"/>
      <c r="W27" s="201"/>
      <c r="X27" s="202"/>
      <c r="Y27" s="203"/>
      <c r="Z27" s="203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57</v>
      </c>
      <c r="B28" s="79">
        <v>8</v>
      </c>
      <c r="C28" s="5">
        <v>204</v>
      </c>
      <c r="D28" s="130">
        <f t="shared" si="1"/>
        <v>0.14963142259874573</v>
      </c>
      <c r="E28" s="80">
        <v>22</v>
      </c>
      <c r="F28" s="5">
        <v>209</v>
      </c>
      <c r="G28" s="94">
        <f t="shared" si="2"/>
        <v>0.16425523219716914</v>
      </c>
      <c r="H28" s="79">
        <v>5</v>
      </c>
      <c r="I28" s="5">
        <v>34</v>
      </c>
      <c r="J28" s="153">
        <f t="shared" si="3"/>
        <v>2.3705273726190145E-2</v>
      </c>
      <c r="K28" s="193">
        <f t="shared" si="4"/>
        <v>36.363636363636367</v>
      </c>
      <c r="L28" s="197">
        <f t="shared" si="5"/>
        <v>97.607655502392348</v>
      </c>
      <c r="M28" s="95">
        <f t="shared" si="6"/>
        <v>160</v>
      </c>
      <c r="N28" s="96">
        <f t="shared" si="7"/>
        <v>600</v>
      </c>
      <c r="O28" s="198">
        <f t="shared" si="9"/>
        <v>440.00000000000006</v>
      </c>
      <c r="P28" s="197">
        <f t="shared" si="10"/>
        <v>614.70588235294122</v>
      </c>
      <c r="Q28" s="106"/>
      <c r="R28" s="200"/>
      <c r="S28" s="201"/>
      <c r="T28" s="201"/>
      <c r="U28" s="202"/>
      <c r="V28" s="201"/>
      <c r="W28" s="201"/>
      <c r="X28" s="202"/>
      <c r="Y28" s="203"/>
      <c r="Z28" s="203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63</v>
      </c>
      <c r="B29" s="79">
        <v>25</v>
      </c>
      <c r="C29" s="5">
        <v>195</v>
      </c>
      <c r="D29" s="130">
        <f t="shared" si="1"/>
        <v>0.14303003630762459</v>
      </c>
      <c r="E29" s="80">
        <v>19</v>
      </c>
      <c r="F29" s="5">
        <v>96</v>
      </c>
      <c r="G29" s="94">
        <f t="shared" si="2"/>
        <v>7.5447379382431762E-2</v>
      </c>
      <c r="H29" s="79">
        <v>16</v>
      </c>
      <c r="I29" s="5">
        <v>29</v>
      </c>
      <c r="J29" s="153">
        <f t="shared" si="3"/>
        <v>2.0219204060573946E-2</v>
      </c>
      <c r="K29" s="193">
        <f t="shared" si="4"/>
        <v>131.57894736842107</v>
      </c>
      <c r="L29" s="197">
        <f t="shared" si="5"/>
        <v>203.125</v>
      </c>
      <c r="M29" s="95">
        <f t="shared" si="6"/>
        <v>156.25</v>
      </c>
      <c r="N29" s="96">
        <f t="shared" si="7"/>
        <v>672.41379310344826</v>
      </c>
      <c r="O29" s="198">
        <f t="shared" si="9"/>
        <v>118.75</v>
      </c>
      <c r="P29" s="197">
        <f t="shared" si="10"/>
        <v>331.0344827586207</v>
      </c>
      <c r="Q29" s="106"/>
      <c r="R29" s="200"/>
      <c r="S29" s="201"/>
      <c r="T29" s="201"/>
      <c r="U29" s="202"/>
      <c r="V29" s="201"/>
      <c r="W29" s="201"/>
      <c r="X29" s="202"/>
      <c r="Y29" s="203"/>
      <c r="Z29" s="203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68</v>
      </c>
      <c r="B30" s="79">
        <v>9</v>
      </c>
      <c r="C30" s="5">
        <v>167</v>
      </c>
      <c r="D30" s="130">
        <f t="shared" si="1"/>
        <v>0.12249239006858106</v>
      </c>
      <c r="E30" s="80">
        <v>8</v>
      </c>
      <c r="F30" s="5">
        <v>176</v>
      </c>
      <c r="G30" s="94">
        <f t="shared" si="2"/>
        <v>0.13832019553445823</v>
      </c>
      <c r="H30" s="79">
        <v>4</v>
      </c>
      <c r="I30" s="5">
        <v>47</v>
      </c>
      <c r="J30" s="153">
        <f t="shared" si="3"/>
        <v>3.2769054856792261E-2</v>
      </c>
      <c r="K30" s="193">
        <f t="shared" si="4"/>
        <v>112.5</v>
      </c>
      <c r="L30" s="197">
        <f t="shared" si="5"/>
        <v>94.88636363636364</v>
      </c>
      <c r="M30" s="95">
        <f t="shared" si="6"/>
        <v>225</v>
      </c>
      <c r="N30" s="96">
        <f t="shared" si="7"/>
        <v>355.31914893617022</v>
      </c>
      <c r="O30" s="198">
        <f t="shared" si="9"/>
        <v>200</v>
      </c>
      <c r="P30" s="197">
        <f t="shared" si="10"/>
        <v>374.468085106383</v>
      </c>
      <c r="Q30" s="106"/>
      <c r="R30" s="200"/>
      <c r="S30" s="201"/>
      <c r="T30" s="201"/>
      <c r="U30" s="202"/>
      <c r="V30" s="201"/>
      <c r="W30" s="201"/>
      <c r="X30" s="202"/>
      <c r="Y30" s="203"/>
      <c r="Z30" s="203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78</v>
      </c>
      <c r="B31" s="79">
        <v>7</v>
      </c>
      <c r="C31" s="5">
        <v>156</v>
      </c>
      <c r="D31" s="130">
        <f t="shared" si="1"/>
        <v>0.11442402904609968</v>
      </c>
      <c r="E31" s="80">
        <v>14</v>
      </c>
      <c r="F31" s="5">
        <v>107</v>
      </c>
      <c r="G31" s="94">
        <f t="shared" si="2"/>
        <v>8.4092391603335398E-2</v>
      </c>
      <c r="H31" s="79">
        <v>16</v>
      </c>
      <c r="I31" s="5">
        <v>158</v>
      </c>
      <c r="J31" s="153">
        <f t="shared" si="3"/>
        <v>0.11015980143347184</v>
      </c>
      <c r="K31" s="193">
        <f t="shared" si="4"/>
        <v>50</v>
      </c>
      <c r="L31" s="197">
        <f t="shared" si="5"/>
        <v>145.79439252336448</v>
      </c>
      <c r="M31" s="95">
        <f t="shared" si="6"/>
        <v>43.75</v>
      </c>
      <c r="N31" s="96">
        <f t="shared" si="7"/>
        <v>98.734177215189874</v>
      </c>
      <c r="O31" s="198">
        <f t="shared" si="9"/>
        <v>87.5</v>
      </c>
      <c r="P31" s="197">
        <f t="shared" si="10"/>
        <v>67.721518987341767</v>
      </c>
      <c r="Q31" s="106"/>
      <c r="R31" s="200"/>
      <c r="S31" s="201"/>
      <c r="T31" s="201"/>
      <c r="U31" s="202"/>
      <c r="V31" s="201"/>
      <c r="W31" s="201"/>
      <c r="X31" s="202"/>
      <c r="Y31" s="203"/>
      <c r="Z31" s="203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52</v>
      </c>
      <c r="B32" s="79">
        <v>20</v>
      </c>
      <c r="C32" s="5">
        <v>143</v>
      </c>
      <c r="D32" s="130">
        <f t="shared" si="1"/>
        <v>0.10488869329225806</v>
      </c>
      <c r="E32" s="80">
        <v>29</v>
      </c>
      <c r="F32" s="5">
        <v>205</v>
      </c>
      <c r="G32" s="94">
        <f t="shared" si="2"/>
        <v>0.16111159138956782</v>
      </c>
      <c r="H32" s="79">
        <v>81</v>
      </c>
      <c r="I32" s="5">
        <v>609</v>
      </c>
      <c r="J32" s="153">
        <f t="shared" si="3"/>
        <v>0.42460328527205288</v>
      </c>
      <c r="K32" s="193">
        <f t="shared" si="4"/>
        <v>68.965517241379317</v>
      </c>
      <c r="L32" s="197">
        <f t="shared" si="5"/>
        <v>69.756097560975604</v>
      </c>
      <c r="M32" s="95">
        <f t="shared" si="6"/>
        <v>24.691358024691358</v>
      </c>
      <c r="N32" s="96">
        <f t="shared" si="7"/>
        <v>23.481116584564859</v>
      </c>
      <c r="O32" s="198">
        <f t="shared" si="9"/>
        <v>35.802469135802468</v>
      </c>
      <c r="P32" s="197">
        <f t="shared" si="10"/>
        <v>33.66174055829228</v>
      </c>
      <c r="Q32" s="106"/>
      <c r="R32" s="200"/>
      <c r="S32" s="201"/>
      <c r="T32" s="201"/>
      <c r="U32" s="202"/>
      <c r="V32" s="201"/>
      <c r="W32" s="201"/>
      <c r="X32" s="202"/>
      <c r="Y32" s="203"/>
      <c r="Z32" s="203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76</v>
      </c>
      <c r="B33" s="79">
        <v>11</v>
      </c>
      <c r="C33" s="5">
        <v>104</v>
      </c>
      <c r="D33" s="130">
        <f t="shared" si="1"/>
        <v>7.6282686030733127E-2</v>
      </c>
      <c r="E33" s="80">
        <v>6</v>
      </c>
      <c r="F33" s="5">
        <v>47</v>
      </c>
      <c r="G33" s="94">
        <f t="shared" si="2"/>
        <v>3.693777948931555E-2</v>
      </c>
      <c r="H33" s="79">
        <v>3</v>
      </c>
      <c r="I33" s="5">
        <v>11</v>
      </c>
      <c r="J33" s="153">
        <f t="shared" si="3"/>
        <v>7.669353264355634E-3</v>
      </c>
      <c r="K33" s="193">
        <f t="shared" si="4"/>
        <v>183.33333333333331</v>
      </c>
      <c r="L33" s="197">
        <f t="shared" si="5"/>
        <v>221.27659574468086</v>
      </c>
      <c r="M33" s="95">
        <f t="shared" si="6"/>
        <v>366.66666666666663</v>
      </c>
      <c r="N33" s="96">
        <f t="shared" si="7"/>
        <v>945.4545454545455</v>
      </c>
      <c r="O33" s="198">
        <f t="shared" si="9"/>
        <v>200</v>
      </c>
      <c r="P33" s="197">
        <f t="shared" si="10"/>
        <v>427.27272727272725</v>
      </c>
      <c r="Q33" s="106"/>
      <c r="R33" s="136"/>
      <c r="S33" s="204"/>
      <c r="T33" s="204"/>
      <c r="U33" s="205"/>
      <c r="V33" s="204"/>
      <c r="W33" s="204"/>
      <c r="X33" s="206"/>
      <c r="Y33" s="207"/>
      <c r="Z33" s="207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79</v>
      </c>
      <c r="B34" s="79">
        <v>13</v>
      </c>
      <c r="C34" s="5">
        <v>99</v>
      </c>
      <c r="D34" s="130">
        <f t="shared" si="1"/>
        <v>7.2615249202332491E-2</v>
      </c>
      <c r="E34" s="80">
        <v>19</v>
      </c>
      <c r="F34" s="5">
        <v>55</v>
      </c>
      <c r="G34" s="94">
        <f t="shared" si="2"/>
        <v>4.3225061104518195E-2</v>
      </c>
      <c r="H34" s="79">
        <v>15</v>
      </c>
      <c r="I34" s="5">
        <v>122</v>
      </c>
      <c r="J34" s="153">
        <f t="shared" si="3"/>
        <v>8.5060099841035214E-2</v>
      </c>
      <c r="K34" s="193">
        <f t="shared" si="4"/>
        <v>68.421052631578945</v>
      </c>
      <c r="L34" s="197">
        <f t="shared" si="5"/>
        <v>180</v>
      </c>
      <c r="M34" s="95">
        <f t="shared" si="6"/>
        <v>86.666666666666671</v>
      </c>
      <c r="N34" s="96">
        <f t="shared" si="7"/>
        <v>81.147540983606561</v>
      </c>
      <c r="O34" s="198">
        <f t="shared" si="9"/>
        <v>126.66666666666666</v>
      </c>
      <c r="P34" s="197">
        <f t="shared" si="10"/>
        <v>45.081967213114751</v>
      </c>
      <c r="Q34" s="106"/>
      <c r="R34" s="136"/>
      <c r="S34" s="208"/>
      <c r="T34" s="208"/>
      <c r="U34" s="209"/>
      <c r="V34" s="208"/>
      <c r="W34" s="208"/>
      <c r="X34" s="210"/>
      <c r="Y34" s="211"/>
      <c r="Z34" s="211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83</v>
      </c>
      <c r="B35" s="79">
        <v>18</v>
      </c>
      <c r="C35" s="5">
        <v>98</v>
      </c>
      <c r="D35" s="130">
        <f t="shared" si="1"/>
        <v>7.1881761836652361E-2</v>
      </c>
      <c r="E35" s="80">
        <v>5</v>
      </c>
      <c r="F35" s="5">
        <v>28</v>
      </c>
      <c r="G35" s="94">
        <f t="shared" si="2"/>
        <v>2.2005485653209263E-2</v>
      </c>
      <c r="H35" s="79">
        <v>9</v>
      </c>
      <c r="I35" s="5">
        <v>55</v>
      </c>
      <c r="J35" s="153">
        <f t="shared" si="3"/>
        <v>3.8346766321778178E-2</v>
      </c>
      <c r="K35" s="193">
        <f t="shared" si="4"/>
        <v>360</v>
      </c>
      <c r="L35" s="197">
        <f t="shared" si="5"/>
        <v>350</v>
      </c>
      <c r="M35" s="95">
        <f t="shared" si="6"/>
        <v>200</v>
      </c>
      <c r="N35" s="96">
        <f t="shared" si="7"/>
        <v>178.18181818181819</v>
      </c>
      <c r="O35" s="198">
        <f t="shared" si="9"/>
        <v>55.555555555555557</v>
      </c>
      <c r="P35" s="197">
        <f t="shared" si="10"/>
        <v>50.909090909090907</v>
      </c>
      <c r="Q35" s="106"/>
      <c r="R35" s="136"/>
      <c r="S35" s="208"/>
      <c r="T35" s="208"/>
      <c r="U35" s="209"/>
      <c r="V35" s="208"/>
      <c r="W35" s="208"/>
      <c r="X35" s="210"/>
      <c r="Y35" s="211"/>
      <c r="Z35" s="211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70</v>
      </c>
      <c r="B36" s="79">
        <v>9</v>
      </c>
      <c r="C36" s="5">
        <v>94</v>
      </c>
      <c r="D36" s="130">
        <f t="shared" si="1"/>
        <v>6.8947812373931855E-2</v>
      </c>
      <c r="E36" s="80">
        <v>4</v>
      </c>
      <c r="F36" s="5">
        <v>18</v>
      </c>
      <c r="G36" s="94">
        <f t="shared" si="2"/>
        <v>1.4146383634205955E-2</v>
      </c>
      <c r="H36" s="79">
        <v>3</v>
      </c>
      <c r="I36" s="5">
        <v>25</v>
      </c>
      <c r="J36" s="153">
        <f t="shared" si="3"/>
        <v>1.7430348328080988E-2</v>
      </c>
      <c r="K36" s="193">
        <f t="shared" si="4"/>
        <v>225</v>
      </c>
      <c r="L36" s="197">
        <f t="shared" si="5"/>
        <v>522.22222222222229</v>
      </c>
      <c r="M36" s="95">
        <f t="shared" si="6"/>
        <v>300</v>
      </c>
      <c r="N36" s="96">
        <f t="shared" si="7"/>
        <v>376</v>
      </c>
      <c r="O36" s="198">
        <f t="shared" si="9"/>
        <v>133.33333333333331</v>
      </c>
      <c r="P36" s="197">
        <f t="shared" si="10"/>
        <v>72</v>
      </c>
      <c r="Q36" s="106"/>
      <c r="R36" s="136"/>
      <c r="S36" s="208"/>
      <c r="T36" s="208"/>
      <c r="U36" s="209"/>
      <c r="V36" s="208"/>
      <c r="W36" s="208"/>
      <c r="X36" s="210"/>
      <c r="Y36" s="211"/>
      <c r="Z36" s="211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56</v>
      </c>
      <c r="B37" s="79">
        <v>27</v>
      </c>
      <c r="C37" s="5">
        <v>88</v>
      </c>
      <c r="D37" s="130">
        <f t="shared" si="1"/>
        <v>6.4546888179851103E-2</v>
      </c>
      <c r="E37" s="80">
        <v>34</v>
      </c>
      <c r="F37" s="5">
        <v>122</v>
      </c>
      <c r="G37" s="94">
        <f t="shared" si="2"/>
        <v>9.5881044631840356E-2</v>
      </c>
      <c r="H37" s="79">
        <v>12</v>
      </c>
      <c r="I37" s="5">
        <v>25</v>
      </c>
      <c r="J37" s="153">
        <f t="shared" si="3"/>
        <v>1.7430348328080988E-2</v>
      </c>
      <c r="K37" s="193">
        <f t="shared" si="4"/>
        <v>79.411764705882348</v>
      </c>
      <c r="L37" s="197">
        <f t="shared" si="5"/>
        <v>72.131147540983605</v>
      </c>
      <c r="M37" s="95">
        <f t="shared" si="6"/>
        <v>225</v>
      </c>
      <c r="N37" s="96">
        <f t="shared" si="7"/>
        <v>352</v>
      </c>
      <c r="O37" s="198">
        <f t="shared" si="9"/>
        <v>283.33333333333337</v>
      </c>
      <c r="P37" s="197">
        <f t="shared" si="10"/>
        <v>488</v>
      </c>
      <c r="Q37" s="106"/>
      <c r="R37" s="106"/>
      <c r="S37" s="137"/>
      <c r="T37" s="137"/>
      <c r="U37" s="212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66</v>
      </c>
      <c r="B38" s="79">
        <v>3</v>
      </c>
      <c r="C38" s="5">
        <v>78</v>
      </c>
      <c r="D38" s="130">
        <f t="shared" ref="D38:D69" si="11">IF($C$83&lt;&gt;0,C38/$C$83*100,0)</f>
        <v>5.7212014523049838E-2</v>
      </c>
      <c r="E38" s="80">
        <v>0</v>
      </c>
      <c r="F38" s="5">
        <v>1</v>
      </c>
      <c r="G38" s="94">
        <f t="shared" ref="G38:G69" si="12">IF($F$83&lt;&gt;0,F38/$F$83*100,0)</f>
        <v>7.8591020190033089E-4</v>
      </c>
      <c r="H38" s="79">
        <v>4</v>
      </c>
      <c r="I38" s="5">
        <v>9</v>
      </c>
      <c r="J38" s="153">
        <f t="shared" ref="J38:J69" si="13">IF($I$83&lt;&gt;0,I38/$I$83*100,0)</f>
        <v>6.2749253981091565E-3</v>
      </c>
      <c r="K38" s="193" t="str">
        <f t="shared" ref="K38:K69" si="14">IF(OR(B38&lt;&gt;0)*(E38&lt;&gt;0),B38/E38*100," ")</f>
        <v xml:space="preserve"> </v>
      </c>
      <c r="L38" s="197">
        <f t="shared" ref="L38:L69" si="15">IF(OR(C38&lt;&gt;0)*(F38&lt;&gt;0),C38/F38*100," ")</f>
        <v>7800</v>
      </c>
      <c r="M38" s="95">
        <f t="shared" ref="M38:M69" si="16">IF(OR(B38&lt;&gt;0)*(H38&lt;&gt;0),B38/H38*100," ")</f>
        <v>75</v>
      </c>
      <c r="N38" s="96">
        <f t="shared" ref="N38:N69" si="17">IF(OR(C38&lt;&gt;0)*(I38&lt;&gt;0),C38/I38*100," ")</f>
        <v>866.66666666666663</v>
      </c>
      <c r="O38" s="198" t="str">
        <f t="shared" si="9"/>
        <v xml:space="preserve"> </v>
      </c>
      <c r="P38" s="197">
        <f t="shared" si="10"/>
        <v>11.111111111111111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61</v>
      </c>
      <c r="B39" s="79">
        <v>16</v>
      </c>
      <c r="C39" s="5">
        <v>58</v>
      </c>
      <c r="D39" s="130">
        <f t="shared" si="11"/>
        <v>4.2542267209447315E-2</v>
      </c>
      <c r="E39" s="80">
        <v>12</v>
      </c>
      <c r="F39" s="5">
        <v>29</v>
      </c>
      <c r="G39" s="94">
        <f t="shared" si="12"/>
        <v>2.2791395855109593E-2</v>
      </c>
      <c r="H39" s="79">
        <v>14</v>
      </c>
      <c r="I39" s="5">
        <v>44</v>
      </c>
      <c r="J39" s="153">
        <f t="shared" si="13"/>
        <v>3.0677413057422536E-2</v>
      </c>
      <c r="K39" s="193">
        <f t="shared" si="14"/>
        <v>133.33333333333331</v>
      </c>
      <c r="L39" s="197">
        <f t="shared" si="15"/>
        <v>200</v>
      </c>
      <c r="M39" s="95">
        <f t="shared" si="16"/>
        <v>114.28571428571428</v>
      </c>
      <c r="N39" s="96">
        <f t="shared" si="17"/>
        <v>131.81818181818181</v>
      </c>
      <c r="O39" s="198">
        <f t="shared" ref="O39:O70" si="18">IF(OR(E39&lt;&gt;0)*(H39&lt;&gt;0),E39/H39*100," ")</f>
        <v>85.714285714285708</v>
      </c>
      <c r="P39" s="197">
        <f t="shared" si="10"/>
        <v>65.909090909090907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45</v>
      </c>
      <c r="B40" s="79">
        <v>11</v>
      </c>
      <c r="C40" s="5">
        <v>48</v>
      </c>
      <c r="D40" s="130">
        <f t="shared" si="11"/>
        <v>3.5207393552646057E-2</v>
      </c>
      <c r="E40" s="80">
        <v>6</v>
      </c>
      <c r="F40" s="5">
        <v>55</v>
      </c>
      <c r="G40" s="94">
        <f t="shared" si="12"/>
        <v>4.3225061104518195E-2</v>
      </c>
      <c r="H40" s="79">
        <v>15</v>
      </c>
      <c r="I40" s="5">
        <v>224</v>
      </c>
      <c r="J40" s="153">
        <f t="shared" si="13"/>
        <v>0.15617592101960565</v>
      </c>
      <c r="K40" s="193">
        <f t="shared" si="14"/>
        <v>183.33333333333331</v>
      </c>
      <c r="L40" s="197">
        <f t="shared" si="15"/>
        <v>87.272727272727266</v>
      </c>
      <c r="M40" s="95">
        <f t="shared" si="16"/>
        <v>73.333333333333329</v>
      </c>
      <c r="N40" s="96">
        <f t="shared" si="17"/>
        <v>21.428571428571427</v>
      </c>
      <c r="O40" s="198">
        <f t="shared" si="18"/>
        <v>40</v>
      </c>
      <c r="P40" s="197">
        <f t="shared" si="10"/>
        <v>24.553571428571427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82</v>
      </c>
      <c r="B41" s="79">
        <v>20</v>
      </c>
      <c r="C41" s="5">
        <v>47</v>
      </c>
      <c r="D41" s="130">
        <f t="shared" si="11"/>
        <v>3.4473906186965927E-2</v>
      </c>
      <c r="E41" s="80">
        <v>3</v>
      </c>
      <c r="F41" s="5">
        <v>9</v>
      </c>
      <c r="G41" s="94">
        <f t="shared" si="12"/>
        <v>7.0731918171029777E-3</v>
      </c>
      <c r="H41" s="79">
        <v>0</v>
      </c>
      <c r="I41" s="5">
        <v>0</v>
      </c>
      <c r="J41" s="153">
        <f t="shared" si="13"/>
        <v>0</v>
      </c>
      <c r="K41" s="193">
        <f t="shared" si="14"/>
        <v>666.66666666666674</v>
      </c>
      <c r="L41" s="197">
        <f t="shared" si="15"/>
        <v>522.22222222222229</v>
      </c>
      <c r="M41" s="95" t="str">
        <f t="shared" si="16"/>
        <v xml:space="preserve"> </v>
      </c>
      <c r="N41" s="96" t="str">
        <f t="shared" si="17"/>
        <v xml:space="preserve"> </v>
      </c>
      <c r="O41" s="198" t="str">
        <f t="shared" si="18"/>
        <v xml:space="preserve"> </v>
      </c>
      <c r="P41" s="197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54</v>
      </c>
      <c r="B42" s="79">
        <v>3</v>
      </c>
      <c r="C42" s="5">
        <v>42</v>
      </c>
      <c r="D42" s="130">
        <f t="shared" si="11"/>
        <v>3.0806469358565298E-2</v>
      </c>
      <c r="E42" s="80">
        <v>4</v>
      </c>
      <c r="F42" s="5">
        <v>21</v>
      </c>
      <c r="G42" s="94">
        <f t="shared" si="12"/>
        <v>1.6504114239906949E-2</v>
      </c>
      <c r="H42" s="79">
        <v>3</v>
      </c>
      <c r="I42" s="5">
        <v>65</v>
      </c>
      <c r="J42" s="153">
        <f t="shared" si="13"/>
        <v>4.5318905653010569E-2</v>
      </c>
      <c r="K42" s="193">
        <f t="shared" si="14"/>
        <v>75</v>
      </c>
      <c r="L42" s="197">
        <f t="shared" si="15"/>
        <v>200</v>
      </c>
      <c r="M42" s="95">
        <f t="shared" si="16"/>
        <v>100</v>
      </c>
      <c r="N42" s="96">
        <f t="shared" si="17"/>
        <v>64.615384615384613</v>
      </c>
      <c r="O42" s="198">
        <f t="shared" si="18"/>
        <v>133.33333333333331</v>
      </c>
      <c r="P42" s="197">
        <f t="shared" si="10"/>
        <v>32.307692307692307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73</v>
      </c>
      <c r="B43" s="79">
        <v>8</v>
      </c>
      <c r="C43" s="5">
        <v>40</v>
      </c>
      <c r="D43" s="130">
        <f t="shared" si="11"/>
        <v>2.9339494627205046E-2</v>
      </c>
      <c r="E43" s="80">
        <v>6</v>
      </c>
      <c r="F43" s="5">
        <v>20</v>
      </c>
      <c r="G43" s="94">
        <f t="shared" si="12"/>
        <v>1.5718204038006618E-2</v>
      </c>
      <c r="H43" s="79">
        <v>5</v>
      </c>
      <c r="I43" s="5">
        <v>34</v>
      </c>
      <c r="J43" s="153">
        <f t="shared" si="13"/>
        <v>2.3705273726190145E-2</v>
      </c>
      <c r="K43" s="193">
        <f t="shared" si="14"/>
        <v>133.33333333333331</v>
      </c>
      <c r="L43" s="197">
        <f t="shared" si="15"/>
        <v>200</v>
      </c>
      <c r="M43" s="95">
        <f t="shared" si="16"/>
        <v>160</v>
      </c>
      <c r="N43" s="96">
        <f t="shared" si="17"/>
        <v>117.64705882352942</v>
      </c>
      <c r="O43" s="198">
        <f t="shared" si="18"/>
        <v>120</v>
      </c>
      <c r="P43" s="197">
        <f t="shared" si="10"/>
        <v>58.82352941176471</v>
      </c>
      <c r="Q43" s="106"/>
      <c r="R43" s="106"/>
      <c r="S43" s="192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84</v>
      </c>
      <c r="B44" s="79">
        <v>0</v>
      </c>
      <c r="C44" s="5">
        <v>39</v>
      </c>
      <c r="D44" s="130">
        <f t="shared" si="11"/>
        <v>2.8606007261524919E-2</v>
      </c>
      <c r="E44" s="80">
        <v>2</v>
      </c>
      <c r="F44" s="5">
        <v>6</v>
      </c>
      <c r="G44" s="94">
        <f t="shared" si="12"/>
        <v>4.7154612114019851E-3</v>
      </c>
      <c r="H44" s="79">
        <v>0</v>
      </c>
      <c r="I44" s="5">
        <v>0</v>
      </c>
      <c r="J44" s="153">
        <f t="shared" si="13"/>
        <v>0</v>
      </c>
      <c r="K44" s="193" t="str">
        <f t="shared" si="14"/>
        <v xml:space="preserve"> </v>
      </c>
      <c r="L44" s="197">
        <f t="shared" si="15"/>
        <v>650</v>
      </c>
      <c r="M44" s="95" t="str">
        <f t="shared" si="16"/>
        <v xml:space="preserve"> </v>
      </c>
      <c r="N44" s="96" t="str">
        <f t="shared" si="17"/>
        <v xml:space="preserve"> </v>
      </c>
      <c r="O44" s="198" t="str">
        <f t="shared" si="18"/>
        <v xml:space="preserve"> </v>
      </c>
      <c r="P44" s="197" t="str">
        <f t="shared" si="10"/>
        <v xml:space="preserve"> </v>
      </c>
      <c r="Q44" s="106"/>
      <c r="R44" s="106"/>
      <c r="S44" s="192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51</v>
      </c>
      <c r="B45" s="79">
        <v>9</v>
      </c>
      <c r="C45" s="5">
        <v>37</v>
      </c>
      <c r="D45" s="130">
        <f t="shared" si="11"/>
        <v>2.7139032530164666E-2</v>
      </c>
      <c r="E45" s="80">
        <v>23</v>
      </c>
      <c r="F45" s="5">
        <v>81</v>
      </c>
      <c r="G45" s="94">
        <f t="shared" si="12"/>
        <v>6.3658726353926803E-2</v>
      </c>
      <c r="H45" s="79">
        <v>19</v>
      </c>
      <c r="I45" s="5">
        <v>142</v>
      </c>
      <c r="J45" s="153">
        <f t="shared" si="13"/>
        <v>9.9004378503500023E-2</v>
      </c>
      <c r="K45" s="193">
        <f t="shared" si="14"/>
        <v>39.130434782608695</v>
      </c>
      <c r="L45" s="197">
        <f t="shared" si="15"/>
        <v>45.679012345679013</v>
      </c>
      <c r="M45" s="95">
        <f t="shared" si="16"/>
        <v>47.368421052631575</v>
      </c>
      <c r="N45" s="96">
        <f t="shared" si="17"/>
        <v>26.056338028169012</v>
      </c>
      <c r="O45" s="198">
        <f t="shared" si="18"/>
        <v>121.05263157894737</v>
      </c>
      <c r="P45" s="197">
        <f t="shared" si="10"/>
        <v>57.04225352112676</v>
      </c>
      <c r="Q45" s="106"/>
      <c r="R45" s="106"/>
      <c r="S45" s="192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81</v>
      </c>
      <c r="B46" s="79">
        <v>3</v>
      </c>
      <c r="C46" s="5">
        <v>36</v>
      </c>
      <c r="D46" s="130">
        <f t="shared" si="11"/>
        <v>2.640554516448454E-2</v>
      </c>
      <c r="E46" s="80">
        <v>2</v>
      </c>
      <c r="F46" s="5">
        <v>7</v>
      </c>
      <c r="G46" s="94">
        <f t="shared" si="12"/>
        <v>5.5013714133023157E-3</v>
      </c>
      <c r="H46" s="79">
        <v>0</v>
      </c>
      <c r="I46" s="5">
        <v>0</v>
      </c>
      <c r="J46" s="153">
        <f t="shared" si="13"/>
        <v>0</v>
      </c>
      <c r="K46" s="193">
        <f t="shared" si="14"/>
        <v>150</v>
      </c>
      <c r="L46" s="197">
        <f t="shared" si="15"/>
        <v>514.28571428571433</v>
      </c>
      <c r="M46" s="95" t="str">
        <f t="shared" si="16"/>
        <v xml:space="preserve"> </v>
      </c>
      <c r="N46" s="96" t="str">
        <f t="shared" si="17"/>
        <v xml:space="preserve"> </v>
      </c>
      <c r="O46" s="198" t="str">
        <f t="shared" si="18"/>
        <v xml:space="preserve"> </v>
      </c>
      <c r="P46" s="197" t="str">
        <f t="shared" si="10"/>
        <v xml:space="preserve"> </v>
      </c>
      <c r="Q46" s="106"/>
      <c r="R46" s="106"/>
      <c r="S46" s="192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71</v>
      </c>
      <c r="B47" s="79">
        <v>6</v>
      </c>
      <c r="C47" s="5">
        <v>32</v>
      </c>
      <c r="D47" s="130">
        <f t="shared" si="11"/>
        <v>2.3471595701764037E-2</v>
      </c>
      <c r="E47" s="80">
        <v>3</v>
      </c>
      <c r="F47" s="5">
        <v>37</v>
      </c>
      <c r="G47" s="94">
        <f t="shared" si="12"/>
        <v>2.9078677470312241E-2</v>
      </c>
      <c r="H47" s="79">
        <v>16</v>
      </c>
      <c r="I47" s="5">
        <v>80</v>
      </c>
      <c r="J47" s="153">
        <f t="shared" si="13"/>
        <v>5.5777114649859169E-2</v>
      </c>
      <c r="K47" s="193">
        <f t="shared" si="14"/>
        <v>200</v>
      </c>
      <c r="L47" s="197">
        <f t="shared" si="15"/>
        <v>86.486486486486484</v>
      </c>
      <c r="M47" s="95">
        <f t="shared" si="16"/>
        <v>37.5</v>
      </c>
      <c r="N47" s="96">
        <f t="shared" si="17"/>
        <v>40</v>
      </c>
      <c r="O47" s="198">
        <f t="shared" si="18"/>
        <v>18.75</v>
      </c>
      <c r="P47" s="197">
        <f t="shared" si="10"/>
        <v>46.25</v>
      </c>
      <c r="Q47" s="106"/>
      <c r="R47" s="106"/>
      <c r="S47" s="192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91</v>
      </c>
      <c r="B48" s="79">
        <v>3</v>
      </c>
      <c r="C48" s="5">
        <v>23</v>
      </c>
      <c r="D48" s="130">
        <f t="shared" si="11"/>
        <v>1.6870209410642902E-2</v>
      </c>
      <c r="E48" s="80">
        <v>3</v>
      </c>
      <c r="F48" s="5">
        <v>16</v>
      </c>
      <c r="G48" s="94">
        <f t="shared" si="12"/>
        <v>1.2574563230405294E-2</v>
      </c>
      <c r="H48" s="79">
        <v>0</v>
      </c>
      <c r="I48" s="5">
        <v>0</v>
      </c>
      <c r="J48" s="153">
        <f t="shared" si="13"/>
        <v>0</v>
      </c>
      <c r="K48" s="193">
        <f t="shared" si="14"/>
        <v>100</v>
      </c>
      <c r="L48" s="197">
        <f t="shared" si="15"/>
        <v>143.75</v>
      </c>
      <c r="M48" s="95" t="str">
        <f t="shared" si="16"/>
        <v xml:space="preserve"> </v>
      </c>
      <c r="N48" s="96" t="str">
        <f t="shared" si="17"/>
        <v xml:space="preserve"> </v>
      </c>
      <c r="O48" s="198" t="str">
        <f t="shared" si="18"/>
        <v xml:space="preserve"> </v>
      </c>
      <c r="P48" s="197" t="str">
        <f t="shared" si="10"/>
        <v xml:space="preserve"> </v>
      </c>
      <c r="Q48" s="106"/>
      <c r="R48" s="106"/>
      <c r="S48" s="192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69</v>
      </c>
      <c r="B49" s="79">
        <v>5</v>
      </c>
      <c r="C49" s="5">
        <v>17</v>
      </c>
      <c r="D49" s="130">
        <f t="shared" si="11"/>
        <v>1.2469285216562143E-2</v>
      </c>
      <c r="E49" s="80">
        <v>9</v>
      </c>
      <c r="F49" s="5">
        <v>58</v>
      </c>
      <c r="G49" s="94">
        <f t="shared" si="12"/>
        <v>4.5582791710219187E-2</v>
      </c>
      <c r="H49" s="79">
        <v>2</v>
      </c>
      <c r="I49" s="5">
        <v>23</v>
      </c>
      <c r="J49" s="153">
        <f t="shared" si="13"/>
        <v>1.6035920461834507E-2</v>
      </c>
      <c r="K49" s="193">
        <f t="shared" si="14"/>
        <v>55.555555555555557</v>
      </c>
      <c r="L49" s="197">
        <f t="shared" si="15"/>
        <v>29.310344827586203</v>
      </c>
      <c r="M49" s="95">
        <f t="shared" si="16"/>
        <v>250</v>
      </c>
      <c r="N49" s="96">
        <f t="shared" si="17"/>
        <v>73.91304347826086</v>
      </c>
      <c r="O49" s="198">
        <f t="shared" si="18"/>
        <v>450</v>
      </c>
      <c r="P49" s="197">
        <f t="shared" si="10"/>
        <v>252.17391304347828</v>
      </c>
      <c r="Q49" s="106"/>
      <c r="R49" s="106"/>
      <c r="S49" s="192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65</v>
      </c>
      <c r="B50" s="79">
        <v>4</v>
      </c>
      <c r="C50" s="5">
        <v>16</v>
      </c>
      <c r="D50" s="130">
        <f t="shared" si="11"/>
        <v>1.1735797850882019E-2</v>
      </c>
      <c r="E50" s="80">
        <v>12</v>
      </c>
      <c r="F50" s="5">
        <v>57</v>
      </c>
      <c r="G50" s="94">
        <f t="shared" si="12"/>
        <v>4.4796881508318856E-2</v>
      </c>
      <c r="H50" s="79">
        <v>5</v>
      </c>
      <c r="I50" s="5">
        <v>19</v>
      </c>
      <c r="J50" s="153">
        <f t="shared" si="13"/>
        <v>1.3247064729341552E-2</v>
      </c>
      <c r="K50" s="193">
        <f t="shared" si="14"/>
        <v>33.333333333333329</v>
      </c>
      <c r="L50" s="197">
        <f t="shared" si="15"/>
        <v>28.07017543859649</v>
      </c>
      <c r="M50" s="95">
        <f t="shared" si="16"/>
        <v>80</v>
      </c>
      <c r="N50" s="96">
        <f t="shared" si="17"/>
        <v>84.210526315789465</v>
      </c>
      <c r="O50" s="198">
        <f t="shared" si="18"/>
        <v>240</v>
      </c>
      <c r="P50" s="197">
        <f t="shared" si="10"/>
        <v>300</v>
      </c>
      <c r="Q50" s="106"/>
      <c r="R50" s="106"/>
      <c r="S50" s="192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89</v>
      </c>
      <c r="B51" s="79">
        <v>0</v>
      </c>
      <c r="C51" s="5">
        <v>16</v>
      </c>
      <c r="D51" s="130">
        <f t="shared" si="11"/>
        <v>1.1735797850882019E-2</v>
      </c>
      <c r="E51" s="80">
        <v>4</v>
      </c>
      <c r="F51" s="5">
        <v>26</v>
      </c>
      <c r="G51" s="94">
        <f t="shared" si="12"/>
        <v>2.0433665249408602E-2</v>
      </c>
      <c r="H51" s="79">
        <v>6</v>
      </c>
      <c r="I51" s="5">
        <v>15</v>
      </c>
      <c r="J51" s="153">
        <f t="shared" si="13"/>
        <v>1.0458208996848593E-2</v>
      </c>
      <c r="K51" s="193" t="str">
        <f t="shared" si="14"/>
        <v xml:space="preserve"> </v>
      </c>
      <c r="L51" s="197">
        <f t="shared" si="15"/>
        <v>61.53846153846154</v>
      </c>
      <c r="M51" s="95" t="str">
        <f t="shared" si="16"/>
        <v xml:space="preserve"> </v>
      </c>
      <c r="N51" s="96">
        <f t="shared" si="17"/>
        <v>106.66666666666667</v>
      </c>
      <c r="O51" s="198">
        <f t="shared" si="18"/>
        <v>66.666666666666657</v>
      </c>
      <c r="P51" s="197">
        <f t="shared" si="10"/>
        <v>173.33333333333334</v>
      </c>
      <c r="Q51" s="106"/>
      <c r="R51" s="106"/>
      <c r="S51" s="192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62</v>
      </c>
      <c r="B52" s="79">
        <v>5</v>
      </c>
      <c r="C52" s="5">
        <v>16</v>
      </c>
      <c r="D52" s="130">
        <f t="shared" si="11"/>
        <v>1.1735797850882019E-2</v>
      </c>
      <c r="E52" s="80">
        <v>2</v>
      </c>
      <c r="F52" s="5">
        <v>3</v>
      </c>
      <c r="G52" s="94">
        <f t="shared" si="12"/>
        <v>2.3577306057009926E-3</v>
      </c>
      <c r="H52" s="79">
        <v>10</v>
      </c>
      <c r="I52" s="5">
        <v>24</v>
      </c>
      <c r="J52" s="153">
        <f t="shared" si="13"/>
        <v>1.6733134394957747E-2</v>
      </c>
      <c r="K52" s="193">
        <f t="shared" si="14"/>
        <v>250</v>
      </c>
      <c r="L52" s="197">
        <f t="shared" si="15"/>
        <v>533.33333333333326</v>
      </c>
      <c r="M52" s="95">
        <f t="shared" si="16"/>
        <v>50</v>
      </c>
      <c r="N52" s="96">
        <f t="shared" si="17"/>
        <v>66.666666666666657</v>
      </c>
      <c r="O52" s="198">
        <f t="shared" si="18"/>
        <v>20</v>
      </c>
      <c r="P52" s="197">
        <f t="shared" si="10"/>
        <v>12.5</v>
      </c>
      <c r="Q52" s="106"/>
      <c r="R52" s="106"/>
      <c r="S52" s="192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98</v>
      </c>
      <c r="B53" s="79">
        <v>7</v>
      </c>
      <c r="C53" s="5">
        <v>14</v>
      </c>
      <c r="D53" s="130">
        <f t="shared" si="11"/>
        <v>1.0268823119521766E-2</v>
      </c>
      <c r="E53" s="80">
        <v>1</v>
      </c>
      <c r="F53" s="5">
        <v>5</v>
      </c>
      <c r="G53" s="94">
        <f t="shared" si="12"/>
        <v>3.9295510095016545E-3</v>
      </c>
      <c r="H53" s="79">
        <v>0</v>
      </c>
      <c r="I53" s="5">
        <v>0</v>
      </c>
      <c r="J53" s="153">
        <f t="shared" si="13"/>
        <v>0</v>
      </c>
      <c r="K53" s="193">
        <f t="shared" si="14"/>
        <v>700</v>
      </c>
      <c r="L53" s="197">
        <f t="shared" si="15"/>
        <v>280</v>
      </c>
      <c r="M53" s="95" t="str">
        <f t="shared" si="16"/>
        <v xml:space="preserve"> </v>
      </c>
      <c r="N53" s="96" t="str">
        <f t="shared" si="17"/>
        <v xml:space="preserve"> </v>
      </c>
      <c r="O53" s="198" t="str">
        <f t="shared" si="18"/>
        <v xml:space="preserve"> </v>
      </c>
      <c r="P53" s="197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86</v>
      </c>
      <c r="B54" s="79">
        <v>3</v>
      </c>
      <c r="C54" s="5">
        <v>10</v>
      </c>
      <c r="D54" s="130">
        <f t="shared" si="11"/>
        <v>7.3348736568012614E-3</v>
      </c>
      <c r="E54" s="80">
        <v>3</v>
      </c>
      <c r="F54" s="5">
        <v>39</v>
      </c>
      <c r="G54" s="94">
        <f t="shared" si="12"/>
        <v>3.0650497874112902E-2</v>
      </c>
      <c r="H54" s="79">
        <v>3</v>
      </c>
      <c r="I54" s="5">
        <v>17</v>
      </c>
      <c r="J54" s="153">
        <f t="shared" si="13"/>
        <v>1.1852636863095073E-2</v>
      </c>
      <c r="K54" s="193">
        <f t="shared" si="14"/>
        <v>100</v>
      </c>
      <c r="L54" s="197">
        <f t="shared" si="15"/>
        <v>25.641025641025639</v>
      </c>
      <c r="M54" s="95">
        <f t="shared" si="16"/>
        <v>100</v>
      </c>
      <c r="N54" s="96">
        <f t="shared" si="17"/>
        <v>58.82352941176471</v>
      </c>
      <c r="O54" s="198">
        <f t="shared" si="18"/>
        <v>100</v>
      </c>
      <c r="P54" s="197">
        <f t="shared" si="10"/>
        <v>229.41176470588235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88</v>
      </c>
      <c r="B55" s="79">
        <v>3</v>
      </c>
      <c r="C55" s="5">
        <v>9</v>
      </c>
      <c r="D55" s="130">
        <f t="shared" si="11"/>
        <v>6.6013862911211349E-3</v>
      </c>
      <c r="E55" s="80">
        <v>1</v>
      </c>
      <c r="F55" s="5">
        <v>5</v>
      </c>
      <c r="G55" s="94">
        <f t="shared" si="12"/>
        <v>3.9295510095016545E-3</v>
      </c>
      <c r="H55" s="79">
        <v>4</v>
      </c>
      <c r="I55" s="5">
        <v>10</v>
      </c>
      <c r="J55" s="153">
        <f t="shared" si="13"/>
        <v>6.9721393312323961E-3</v>
      </c>
      <c r="K55" s="193">
        <f t="shared" si="14"/>
        <v>300</v>
      </c>
      <c r="L55" s="197">
        <f t="shared" si="15"/>
        <v>180</v>
      </c>
      <c r="M55" s="95">
        <f t="shared" si="16"/>
        <v>75</v>
      </c>
      <c r="N55" s="96">
        <f t="shared" si="17"/>
        <v>90</v>
      </c>
      <c r="O55" s="198">
        <f t="shared" si="18"/>
        <v>25</v>
      </c>
      <c r="P55" s="197">
        <f t="shared" si="10"/>
        <v>50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67</v>
      </c>
      <c r="B56" s="79">
        <v>2</v>
      </c>
      <c r="C56" s="5">
        <v>8</v>
      </c>
      <c r="D56" s="130">
        <f t="shared" si="11"/>
        <v>5.8678989254410093E-3</v>
      </c>
      <c r="E56" s="80">
        <v>0</v>
      </c>
      <c r="F56" s="5">
        <v>0</v>
      </c>
      <c r="G56" s="94">
        <f t="shared" si="12"/>
        <v>0</v>
      </c>
      <c r="H56" s="79">
        <v>10</v>
      </c>
      <c r="I56" s="5">
        <v>40</v>
      </c>
      <c r="J56" s="153">
        <f t="shared" si="13"/>
        <v>2.7888557324929585E-2</v>
      </c>
      <c r="K56" s="193" t="str">
        <f t="shared" si="14"/>
        <v xml:space="preserve"> </v>
      </c>
      <c r="L56" s="197" t="str">
        <f t="shared" si="15"/>
        <v xml:space="preserve"> </v>
      </c>
      <c r="M56" s="95">
        <f t="shared" si="16"/>
        <v>20</v>
      </c>
      <c r="N56" s="96">
        <f t="shared" si="17"/>
        <v>20</v>
      </c>
      <c r="O56" s="198" t="str">
        <f t="shared" si="18"/>
        <v xml:space="preserve"> </v>
      </c>
      <c r="P56" s="197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74</v>
      </c>
      <c r="B57" s="79">
        <v>2</v>
      </c>
      <c r="C57" s="5">
        <v>8</v>
      </c>
      <c r="D57" s="130">
        <f t="shared" si="11"/>
        <v>5.8678989254410093E-3</v>
      </c>
      <c r="E57" s="80">
        <v>1</v>
      </c>
      <c r="F57" s="5">
        <v>1</v>
      </c>
      <c r="G57" s="94">
        <f t="shared" si="12"/>
        <v>7.8591020190033089E-4</v>
      </c>
      <c r="H57" s="79">
        <v>0</v>
      </c>
      <c r="I57" s="5">
        <v>0</v>
      </c>
      <c r="J57" s="153">
        <f t="shared" si="13"/>
        <v>0</v>
      </c>
      <c r="K57" s="193">
        <f t="shared" si="14"/>
        <v>200</v>
      </c>
      <c r="L57" s="197">
        <f t="shared" si="15"/>
        <v>800</v>
      </c>
      <c r="M57" s="95" t="str">
        <f t="shared" si="16"/>
        <v xml:space="preserve"> </v>
      </c>
      <c r="N57" s="96" t="str">
        <f t="shared" si="17"/>
        <v xml:space="preserve"> </v>
      </c>
      <c r="O57" s="198" t="str">
        <f t="shared" si="18"/>
        <v xml:space="preserve"> </v>
      </c>
      <c r="P57" s="197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80</v>
      </c>
      <c r="B58" s="79">
        <v>5</v>
      </c>
      <c r="C58" s="5">
        <v>5</v>
      </c>
      <c r="D58" s="130">
        <f t="shared" si="11"/>
        <v>3.6674368284006307E-3</v>
      </c>
      <c r="E58" s="80">
        <v>7</v>
      </c>
      <c r="F58" s="5">
        <v>19</v>
      </c>
      <c r="G58" s="94">
        <f t="shared" si="12"/>
        <v>1.4932293836106286E-2</v>
      </c>
      <c r="H58" s="79">
        <v>4</v>
      </c>
      <c r="I58" s="5">
        <v>23</v>
      </c>
      <c r="J58" s="153">
        <f t="shared" si="13"/>
        <v>1.6035920461834507E-2</v>
      </c>
      <c r="K58" s="193">
        <f t="shared" si="14"/>
        <v>71.428571428571431</v>
      </c>
      <c r="L58" s="197">
        <f t="shared" si="15"/>
        <v>26.315789473684209</v>
      </c>
      <c r="M58" s="95">
        <f t="shared" si="16"/>
        <v>125</v>
      </c>
      <c r="N58" s="96">
        <f t="shared" si="17"/>
        <v>21.739130434782609</v>
      </c>
      <c r="O58" s="198">
        <f t="shared" si="18"/>
        <v>175</v>
      </c>
      <c r="P58" s="197">
        <f t="shared" si="10"/>
        <v>82.608695652173907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77</v>
      </c>
      <c r="B59" s="79">
        <v>1</v>
      </c>
      <c r="C59" s="5">
        <v>5</v>
      </c>
      <c r="D59" s="130">
        <f t="shared" si="11"/>
        <v>3.6674368284006307E-3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3" t="str">
        <f t="shared" si="14"/>
        <v xml:space="preserve"> </v>
      </c>
      <c r="L59" s="197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8" t="str">
        <f t="shared" si="18"/>
        <v xml:space="preserve"> </v>
      </c>
      <c r="P59" s="197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59</v>
      </c>
      <c r="B60" s="79">
        <v>3</v>
      </c>
      <c r="C60" s="5">
        <v>5</v>
      </c>
      <c r="D60" s="130">
        <f t="shared" si="11"/>
        <v>3.6674368284006307E-3</v>
      </c>
      <c r="E60" s="80">
        <v>6</v>
      </c>
      <c r="F60" s="5">
        <v>29</v>
      </c>
      <c r="G60" s="94">
        <f t="shared" si="12"/>
        <v>2.2791395855109593E-2</v>
      </c>
      <c r="H60" s="79">
        <v>16</v>
      </c>
      <c r="I60" s="5">
        <v>84</v>
      </c>
      <c r="J60" s="153">
        <f t="shared" si="13"/>
        <v>5.8565970382352124E-2</v>
      </c>
      <c r="K60" s="193">
        <f t="shared" si="14"/>
        <v>50</v>
      </c>
      <c r="L60" s="197">
        <f t="shared" si="15"/>
        <v>17.241379310344829</v>
      </c>
      <c r="M60" s="95">
        <f t="shared" si="16"/>
        <v>18.75</v>
      </c>
      <c r="N60" s="96">
        <f t="shared" si="17"/>
        <v>5.9523809523809517</v>
      </c>
      <c r="O60" s="198">
        <f t="shared" si="18"/>
        <v>37.5</v>
      </c>
      <c r="P60" s="197">
        <f t="shared" si="10"/>
        <v>34.523809523809526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103</v>
      </c>
      <c r="B61" s="79">
        <v>1</v>
      </c>
      <c r="C61" s="5">
        <v>4</v>
      </c>
      <c r="D61" s="130">
        <f t="shared" si="11"/>
        <v>2.9339494627205046E-3</v>
      </c>
      <c r="E61" s="80">
        <v>1</v>
      </c>
      <c r="F61" s="5">
        <v>5</v>
      </c>
      <c r="G61" s="94">
        <f t="shared" si="12"/>
        <v>3.9295510095016545E-3</v>
      </c>
      <c r="H61" s="79">
        <v>0</v>
      </c>
      <c r="I61" s="5">
        <v>0</v>
      </c>
      <c r="J61" s="153">
        <f t="shared" si="13"/>
        <v>0</v>
      </c>
      <c r="K61" s="193">
        <f t="shared" si="14"/>
        <v>100</v>
      </c>
      <c r="L61" s="197">
        <f t="shared" si="15"/>
        <v>80</v>
      </c>
      <c r="M61" s="95" t="str">
        <f t="shared" si="16"/>
        <v xml:space="preserve"> </v>
      </c>
      <c r="N61" s="96" t="str">
        <f t="shared" si="17"/>
        <v xml:space="preserve"> </v>
      </c>
      <c r="O61" s="198" t="str">
        <f t="shared" si="18"/>
        <v xml:space="preserve"> </v>
      </c>
      <c r="P61" s="197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104</v>
      </c>
      <c r="B62" s="79">
        <v>1</v>
      </c>
      <c r="C62" s="5">
        <v>4</v>
      </c>
      <c r="D62" s="130">
        <f t="shared" si="11"/>
        <v>2.9339494627205046E-3</v>
      </c>
      <c r="E62" s="80">
        <v>0</v>
      </c>
      <c r="F62" s="5">
        <v>0</v>
      </c>
      <c r="G62" s="94">
        <f t="shared" si="12"/>
        <v>0</v>
      </c>
      <c r="H62" s="79">
        <v>2</v>
      </c>
      <c r="I62" s="5">
        <v>4</v>
      </c>
      <c r="J62" s="153">
        <f t="shared" si="13"/>
        <v>2.788855732492958E-3</v>
      </c>
      <c r="K62" s="193" t="str">
        <f t="shared" si="14"/>
        <v xml:space="preserve"> </v>
      </c>
      <c r="L62" s="197" t="str">
        <f t="shared" si="15"/>
        <v xml:space="preserve"> </v>
      </c>
      <c r="M62" s="95">
        <f t="shared" si="16"/>
        <v>50</v>
      </c>
      <c r="N62" s="96">
        <f t="shared" si="17"/>
        <v>100</v>
      </c>
      <c r="O62" s="198" t="str">
        <f t="shared" si="18"/>
        <v xml:space="preserve"> </v>
      </c>
      <c r="P62" s="197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64</v>
      </c>
      <c r="B63" s="79">
        <v>1</v>
      </c>
      <c r="C63" s="5">
        <v>3</v>
      </c>
      <c r="D63" s="130">
        <f t="shared" si="11"/>
        <v>2.2004620970403786E-3</v>
      </c>
      <c r="E63" s="80">
        <v>0</v>
      </c>
      <c r="F63" s="5">
        <v>5</v>
      </c>
      <c r="G63" s="94">
        <f t="shared" si="12"/>
        <v>3.9295510095016545E-3</v>
      </c>
      <c r="H63" s="79">
        <v>2</v>
      </c>
      <c r="I63" s="5">
        <v>12</v>
      </c>
      <c r="J63" s="153">
        <f t="shared" si="13"/>
        <v>8.3665671974788736E-3</v>
      </c>
      <c r="K63" s="193" t="str">
        <f t="shared" si="14"/>
        <v xml:space="preserve"> </v>
      </c>
      <c r="L63" s="197">
        <f t="shared" si="15"/>
        <v>60</v>
      </c>
      <c r="M63" s="95">
        <f t="shared" si="16"/>
        <v>50</v>
      </c>
      <c r="N63" s="96">
        <f t="shared" si="17"/>
        <v>25</v>
      </c>
      <c r="O63" s="198" t="str">
        <f t="shared" si="18"/>
        <v xml:space="preserve"> </v>
      </c>
      <c r="P63" s="197">
        <f t="shared" si="10"/>
        <v>41.666666666666671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72</v>
      </c>
      <c r="B64" s="79">
        <v>1</v>
      </c>
      <c r="C64" s="5">
        <v>2</v>
      </c>
      <c r="D64" s="130">
        <f t="shared" si="11"/>
        <v>1.4669747313602523E-3</v>
      </c>
      <c r="E64" s="80">
        <v>1</v>
      </c>
      <c r="F64" s="5">
        <v>5</v>
      </c>
      <c r="G64" s="94">
        <f t="shared" si="12"/>
        <v>3.9295510095016545E-3</v>
      </c>
      <c r="H64" s="79">
        <v>0</v>
      </c>
      <c r="I64" s="5">
        <v>0</v>
      </c>
      <c r="J64" s="153">
        <f t="shared" si="13"/>
        <v>0</v>
      </c>
      <c r="K64" s="193">
        <f t="shared" si="14"/>
        <v>100</v>
      </c>
      <c r="L64" s="197">
        <f t="shared" si="15"/>
        <v>40</v>
      </c>
      <c r="M64" s="95" t="str">
        <f t="shared" si="16"/>
        <v xml:space="preserve"> </v>
      </c>
      <c r="N64" s="96" t="str">
        <f t="shared" si="17"/>
        <v xml:space="preserve"> </v>
      </c>
      <c r="O64" s="198" t="str">
        <f t="shared" si="18"/>
        <v xml:space="preserve"> </v>
      </c>
      <c r="P64" s="197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95</v>
      </c>
      <c r="B65" s="79">
        <v>1</v>
      </c>
      <c r="C65" s="5">
        <v>2</v>
      </c>
      <c r="D65" s="130">
        <f t="shared" si="11"/>
        <v>1.4669747313602523E-3</v>
      </c>
      <c r="E65" s="80">
        <v>0</v>
      </c>
      <c r="F65" s="5">
        <v>0</v>
      </c>
      <c r="G65" s="94">
        <f t="shared" si="12"/>
        <v>0</v>
      </c>
      <c r="H65" s="79">
        <v>1</v>
      </c>
      <c r="I65" s="5">
        <v>1</v>
      </c>
      <c r="J65" s="153">
        <f t="shared" si="13"/>
        <v>6.9721393312323951E-4</v>
      </c>
      <c r="K65" s="193" t="str">
        <f t="shared" si="14"/>
        <v xml:space="preserve"> </v>
      </c>
      <c r="L65" s="197" t="str">
        <f t="shared" si="15"/>
        <v xml:space="preserve"> </v>
      </c>
      <c r="M65" s="95">
        <f t="shared" si="16"/>
        <v>100</v>
      </c>
      <c r="N65" s="96">
        <f t="shared" si="17"/>
        <v>200</v>
      </c>
      <c r="O65" s="198" t="str">
        <f t="shared" si="18"/>
        <v xml:space="preserve"> </v>
      </c>
      <c r="P65" s="197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60</v>
      </c>
      <c r="B66" s="79">
        <v>0</v>
      </c>
      <c r="C66" s="5">
        <v>1</v>
      </c>
      <c r="D66" s="130">
        <f t="shared" si="11"/>
        <v>7.3348736568012616E-4</v>
      </c>
      <c r="E66" s="80">
        <v>6</v>
      </c>
      <c r="F66" s="5">
        <v>40</v>
      </c>
      <c r="G66" s="94">
        <f t="shared" si="12"/>
        <v>3.1436408076013236E-2</v>
      </c>
      <c r="H66" s="79">
        <v>2</v>
      </c>
      <c r="I66" s="5">
        <v>35</v>
      </c>
      <c r="J66" s="153">
        <f t="shared" si="13"/>
        <v>2.4402487659313386E-2</v>
      </c>
      <c r="K66" s="193" t="str">
        <f t="shared" si="14"/>
        <v xml:space="preserve"> </v>
      </c>
      <c r="L66" s="197">
        <f t="shared" si="15"/>
        <v>2.5</v>
      </c>
      <c r="M66" s="95" t="str">
        <f t="shared" si="16"/>
        <v xml:space="preserve"> </v>
      </c>
      <c r="N66" s="96">
        <f t="shared" si="17"/>
        <v>2.8571428571428572</v>
      </c>
      <c r="O66" s="198">
        <f t="shared" si="18"/>
        <v>300</v>
      </c>
      <c r="P66" s="197">
        <f t="shared" si="10"/>
        <v>114.28571428571428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92</v>
      </c>
      <c r="B67" s="79">
        <v>0</v>
      </c>
      <c r="C67" s="5">
        <v>0</v>
      </c>
      <c r="D67" s="130">
        <f t="shared" si="11"/>
        <v>0</v>
      </c>
      <c r="E67" s="80">
        <v>3</v>
      </c>
      <c r="F67" s="5">
        <v>24</v>
      </c>
      <c r="G67" s="94">
        <f t="shared" si="12"/>
        <v>1.886184484560794E-2</v>
      </c>
      <c r="H67" s="79">
        <v>4</v>
      </c>
      <c r="I67" s="5">
        <v>38</v>
      </c>
      <c r="J67" s="153">
        <f t="shared" si="13"/>
        <v>2.6494129458683104E-2</v>
      </c>
      <c r="K67" s="193" t="str">
        <f t="shared" si="14"/>
        <v xml:space="preserve"> </v>
      </c>
      <c r="L67" s="197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8">
        <f t="shared" si="18"/>
        <v>75</v>
      </c>
      <c r="P67" s="197">
        <f t="shared" si="10"/>
        <v>63.157894736842103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96</v>
      </c>
      <c r="B68" s="79">
        <v>0</v>
      </c>
      <c r="C68" s="5">
        <v>0</v>
      </c>
      <c r="D68" s="130">
        <f t="shared" si="11"/>
        <v>0</v>
      </c>
      <c r="E68" s="80">
        <v>1</v>
      </c>
      <c r="F68" s="5">
        <v>1</v>
      </c>
      <c r="G68" s="94">
        <f t="shared" si="12"/>
        <v>7.8591020190033089E-4</v>
      </c>
      <c r="H68" s="79">
        <v>2</v>
      </c>
      <c r="I68" s="5">
        <v>2</v>
      </c>
      <c r="J68" s="153">
        <f t="shared" si="13"/>
        <v>1.394427866246479E-3</v>
      </c>
      <c r="K68" s="193" t="str">
        <f t="shared" si="14"/>
        <v xml:space="preserve"> </v>
      </c>
      <c r="L68" s="197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8">
        <f t="shared" si="18"/>
        <v>50</v>
      </c>
      <c r="P68" s="197">
        <f t="shared" si="10"/>
        <v>50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93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1</v>
      </c>
      <c r="I69" s="5">
        <v>3</v>
      </c>
      <c r="J69" s="153">
        <f t="shared" si="13"/>
        <v>2.0916417993697184E-3</v>
      </c>
      <c r="K69" s="193" t="str">
        <f t="shared" si="14"/>
        <v xml:space="preserve"> </v>
      </c>
      <c r="L69" s="197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8" t="str">
        <f t="shared" si="18"/>
        <v xml:space="preserve"> </v>
      </c>
      <c r="P69" s="197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75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56</v>
      </c>
      <c r="G70" s="94">
        <f t="shared" ref="G70:G78" si="20">IF($F$83&lt;&gt;0,F70/$F$83*100,0)</f>
        <v>4.4010971306418525E-2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3" t="str">
        <f t="shared" ref="K70:L83" si="22">IF(OR(B70&lt;&gt;0)*(E70&lt;&gt;0),B70/E70*100," ")</f>
        <v xml:space="preserve"> </v>
      </c>
      <c r="L70" s="197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8" t="str">
        <f t="shared" si="18"/>
        <v xml:space="preserve"> </v>
      </c>
      <c r="P70" s="197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87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3" t="str">
        <f t="shared" si="22"/>
        <v xml:space="preserve"> </v>
      </c>
      <c r="L71" s="197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8" t="str">
        <f t="shared" ref="O71:P83" si="26">IF(OR(E71&lt;&gt;0)*(H71&lt;&gt;0),E71/H71*100," ")</f>
        <v xml:space="preserve"> </v>
      </c>
      <c r="P71" s="197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97</v>
      </c>
      <c r="B72" s="79">
        <v>0</v>
      </c>
      <c r="C72" s="5">
        <v>0</v>
      </c>
      <c r="D72" s="130">
        <f t="shared" si="19"/>
        <v>0</v>
      </c>
      <c r="E72" s="80">
        <v>4</v>
      </c>
      <c r="F72" s="5">
        <v>8</v>
      </c>
      <c r="G72" s="94">
        <f t="shared" si="20"/>
        <v>6.2872816152026471E-3</v>
      </c>
      <c r="H72" s="79">
        <v>0</v>
      </c>
      <c r="I72" s="5">
        <v>0</v>
      </c>
      <c r="J72" s="153">
        <f t="shared" si="21"/>
        <v>0</v>
      </c>
      <c r="K72" s="193" t="str">
        <f t="shared" si="22"/>
        <v xml:space="preserve"> </v>
      </c>
      <c r="L72" s="197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8" t="str">
        <f t="shared" si="26"/>
        <v xml:space="preserve"> </v>
      </c>
      <c r="P72" s="197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90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3" t="str">
        <f t="shared" si="22"/>
        <v xml:space="preserve"> </v>
      </c>
      <c r="L73" s="197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8" t="str">
        <f t="shared" si="26"/>
        <v xml:space="preserve"> </v>
      </c>
      <c r="P73" s="197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99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3" t="str">
        <f t="shared" si="22"/>
        <v xml:space="preserve"> </v>
      </c>
      <c r="L74" s="197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8" t="str">
        <f t="shared" si="26"/>
        <v xml:space="preserve"> </v>
      </c>
      <c r="P74" s="197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94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5</v>
      </c>
      <c r="I75" s="5">
        <v>12</v>
      </c>
      <c r="J75" s="153">
        <f t="shared" si="21"/>
        <v>8.3665671974788736E-3</v>
      </c>
      <c r="K75" s="193" t="str">
        <f t="shared" si="22"/>
        <v xml:space="preserve"> </v>
      </c>
      <c r="L75" s="197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8" t="str">
        <f t="shared" si="26"/>
        <v xml:space="preserve"> </v>
      </c>
      <c r="P75" s="197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100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3" t="str">
        <f t="shared" si="22"/>
        <v xml:space="preserve"> </v>
      </c>
      <c r="L76" s="197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8" t="str">
        <f t="shared" si="26"/>
        <v xml:space="preserve"> </v>
      </c>
      <c r="P76" s="197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101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3" t="str">
        <f t="shared" si="22"/>
        <v xml:space="preserve"> </v>
      </c>
      <c r="L77" s="197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8" t="str">
        <f t="shared" si="26"/>
        <v xml:space="preserve"> </v>
      </c>
      <c r="P77" s="197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85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3" t="str">
        <f t="shared" si="22"/>
        <v xml:space="preserve"> </v>
      </c>
      <c r="L78" s="197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8" t="str">
        <f t="shared" si="26"/>
        <v xml:space="preserve"> </v>
      </c>
      <c r="P78" s="197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102</v>
      </c>
      <c r="B79" s="142">
        <v>0</v>
      </c>
      <c r="C79" s="4">
        <v>0</v>
      </c>
      <c r="D79" s="130">
        <f t="shared" si="19"/>
        <v>0</v>
      </c>
      <c r="E79" s="147">
        <v>4</v>
      </c>
      <c r="F79" s="4">
        <v>28</v>
      </c>
      <c r="G79" s="94">
        <f t="shared" ref="G79:G80" si="28">IF($F$83&lt;&gt;0,F79/$F$83*100,0)</f>
        <v>2.2005485653209263E-2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3" t="str">
        <f t="shared" si="22"/>
        <v xml:space="preserve"> </v>
      </c>
      <c r="L79" s="197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8" t="str">
        <f t="shared" si="26"/>
        <v xml:space="preserve"> </v>
      </c>
      <c r="P79" s="197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105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3" t="str">
        <f t="shared" si="22"/>
        <v xml:space="preserve"> </v>
      </c>
      <c r="L80" s="197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8" t="str">
        <f t="shared" si="26"/>
        <v xml:space="preserve"> </v>
      </c>
      <c r="P80" s="197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26</v>
      </c>
      <c r="B81" s="144">
        <f>SUM(B6:B80)-B8</f>
        <v>11652</v>
      </c>
      <c r="C81" s="139">
        <f>SUM(C6:C80)-C8</f>
        <v>109112</v>
      </c>
      <c r="D81" s="169">
        <f t="shared" si="19"/>
        <v>80.032273444089924</v>
      </c>
      <c r="E81" s="150">
        <f>SUM(E6:E80)-E8</f>
        <v>12429</v>
      </c>
      <c r="F81" s="139">
        <f>SUM(F6:F80)-F8</f>
        <v>103742</v>
      </c>
      <c r="G81" s="170">
        <f>IF($F$83&lt;&gt;0,F81/$F$83*100,0)</f>
        <v>81.531896165544126</v>
      </c>
      <c r="H81" s="144">
        <f>SUM(H6:H80)-H8</f>
        <v>9543</v>
      </c>
      <c r="I81" s="139">
        <f>SUM(I6:I80)-I8</f>
        <v>103002</v>
      </c>
      <c r="J81" s="171">
        <f>IF($I$83&lt;&gt;0,I81/$I$83*100,0)</f>
        <v>71.814429539559924</v>
      </c>
      <c r="K81" s="155">
        <f t="shared" si="22"/>
        <v>93.748491431329953</v>
      </c>
      <c r="L81" s="140">
        <f t="shared" si="22"/>
        <v>105.17630275105549</v>
      </c>
      <c r="M81" s="154">
        <f t="shared" si="24"/>
        <v>122.09996856334486</v>
      </c>
      <c r="N81" s="156">
        <f t="shared" si="24"/>
        <v>105.93192365196794</v>
      </c>
      <c r="O81" s="155">
        <f t="shared" si="26"/>
        <v>130.24206224457717</v>
      </c>
      <c r="P81" s="140">
        <f t="shared" si="26"/>
        <v>100.71843265179317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27</v>
      </c>
      <c r="B82" s="172">
        <f>B8</f>
        <v>1132</v>
      </c>
      <c r="C82" s="173">
        <f>C8</f>
        <v>27223</v>
      </c>
      <c r="D82" s="174">
        <f t="shared" si="19"/>
        <v>19.967726555910076</v>
      </c>
      <c r="E82" s="151">
        <f>E8</f>
        <v>1009</v>
      </c>
      <c r="F82" s="113">
        <f>F8</f>
        <v>23499</v>
      </c>
      <c r="G82" s="175">
        <f>IF($F$83&lt;&gt;0,F82/$F$83*100,0)</f>
        <v>18.468103834455878</v>
      </c>
      <c r="H82" s="172">
        <f>H8</f>
        <v>523</v>
      </c>
      <c r="I82" s="173">
        <f>I8</f>
        <v>40426</v>
      </c>
      <c r="J82" s="176">
        <f>IF($I$83&lt;&gt;0,I82/$I$83*100,0)</f>
        <v>28.185570460440079</v>
      </c>
      <c r="K82" s="97">
        <f t="shared" si="22"/>
        <v>112.19028741328047</v>
      </c>
      <c r="L82" s="98">
        <f t="shared" si="22"/>
        <v>115.84748287161155</v>
      </c>
      <c r="M82" s="99">
        <f t="shared" si="24"/>
        <v>216.44359464627149</v>
      </c>
      <c r="N82" s="121">
        <f t="shared" si="24"/>
        <v>67.340325533072772</v>
      </c>
      <c r="O82" s="97">
        <f t="shared" si="26"/>
        <v>192.92543021032503</v>
      </c>
      <c r="P82" s="98">
        <f t="shared" si="26"/>
        <v>58.128432197100878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18</v>
      </c>
      <c r="B83" s="159">
        <f>B81+B82</f>
        <v>12784</v>
      </c>
      <c r="C83" s="160">
        <f>C81+C82</f>
        <v>136335</v>
      </c>
      <c r="D83" s="161">
        <f>D81+D82</f>
        <v>100</v>
      </c>
      <c r="E83" s="162">
        <f>SUM(E81:E82)</f>
        <v>13438</v>
      </c>
      <c r="F83" s="160">
        <f>SUM(F81:F82)</f>
        <v>127241</v>
      </c>
      <c r="G83" s="163">
        <f>G81+G82</f>
        <v>100</v>
      </c>
      <c r="H83" s="159">
        <f>SUM(H81:H82)</f>
        <v>10066</v>
      </c>
      <c r="I83" s="160">
        <f>SUM(I81:I82)</f>
        <v>143428</v>
      </c>
      <c r="J83" s="161">
        <f>J81+J82</f>
        <v>100</v>
      </c>
      <c r="K83" s="165">
        <f t="shared" si="22"/>
        <v>95.133204345884806</v>
      </c>
      <c r="L83" s="166">
        <f t="shared" si="22"/>
        <v>107.14706737608162</v>
      </c>
      <c r="M83" s="167">
        <f t="shared" si="24"/>
        <v>127.00178819789389</v>
      </c>
      <c r="N83" s="164">
        <f t="shared" si="24"/>
        <v>95.054661572356864</v>
      </c>
      <c r="O83" s="165">
        <f t="shared" si="26"/>
        <v>133.49890721239817</v>
      </c>
      <c r="P83" s="166">
        <f t="shared" si="26"/>
        <v>88.714198064534116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222be194-551f-45fb-b3b7-e68d1d89e47e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6" ma:contentTypeDescription="Stvaranje novog dokumenta." ma:contentTypeScope="" ma:versionID="63806cfe6cf91059d0f775fdcf87acc8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0ae277876e180b6ec262c2fd37366a89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  <xsd:element ref="ns3:_activity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12" nillable="true" ma:displayName="_activity" ma:hidden="true" ma:internalName="_activity">
      <xsd:simpleType>
        <xsd:restriction base="dms:Note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222be194-551f-45fb-b3b7-e68d1d89e47e"/>
    <ds:schemaRef ds:uri="http://www.w3.org/XML/1998/namespace"/>
    <ds:schemaRef ds:uri="http://purl.org/dc/terms/"/>
    <ds:schemaRef ds:uri="http://schemas.microsoft.com/office/2006/documentManagement/types"/>
    <ds:schemaRef ds:uri="http://schemas.microsoft.com/office/2006/metadata/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D3AED5AF-4F27-46BC-97B6-DDAABD32B1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2024-06-06T11:41:37Z</cp:lastPrinted>
  <dcterms:created xsi:type="dcterms:W3CDTF">2017-12-29T23:50:53Z</dcterms:created>
  <dcterms:modified xsi:type="dcterms:W3CDTF">2024-10-03T10:37:15Z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