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E4D0BF4F-D659-4E6E-A450-C879FE2E7019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<sst xmlns="http://schemas.openxmlformats.org/spreadsheetml/2006/main" count="174" uniqueCount="110">
  <si>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</si>
  <si>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</si>
  <si>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</si>
  <si>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</si>
  <si>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</si>
  <si>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</si>
  <si>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</si>
  <si>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</si>
  <si>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</si>
  <si>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</si>
  <si>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</si>
  <si>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</si>
  <si>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</si>
  <si>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</si>
  <si>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</si>
  <si>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</si>
  <si>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</si>
  <si>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</si>
  <si>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</si>
  <si>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</si>
  <si>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</si>
  <si>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</si>
  <si>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</si>
  <si>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</si>
  <si>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</si>
  <si>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</si>
  <si>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</si>
  <si>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</si>
  <si>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</si>
  <si>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</si>
  <si>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</si>
  <si>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</si>
  <si>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</si>
  <si>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</si>
  <si>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</si>
  <si>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</si>
  <si>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</si>
  <si>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</si>
  <si>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</si>
  <si>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</si>
  <si>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</si>
  <si>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</si>
  <si>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</si>
  <si>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</si>
  <si>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</si>
  <si>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</si>
  <si>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</si>
  <si>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</si>
  <si>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</si>
  <si>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</si>
  <si>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</si>
  <si>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</si>
  <si>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</si>
  <si>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</si>
  <si>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</si>
  <si>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</si>
  <si>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</si>
  <si>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</si>
  <si>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</si>
  <si>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</si>
  <si>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</si>
  <si>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</si>
  <si>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</si>
  <si>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</si>
  <si>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</si>
  <si>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</si>
  <si>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</si>
  <si>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</si>
  <si>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</si>
  <si>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</si>
  <si>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</si>
  <si>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</si>
  <si>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</si>
  <si>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</si>
  <si>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</si>
  <si>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</si>
  <si>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</si>
  <si>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</si>
  <si>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</si>
  <si>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</si>
  <si>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</si>
  <si>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</si>
  <si>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</si>
  <si>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</si>
  <si>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</si>
  <si>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</si>
  <si>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</si>
  <si>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</si>
  <si>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</si>
  <si>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</si>
  <si>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</si>
  <si>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</si>
  <si>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</si>
  <si>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</si>
  <si>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</si>
  <si>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</si>
  <si>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</si>
  <si>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</si>
  <si>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</si>
  <si>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</si>
  <si>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</si>
  <si>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</si>
  <si>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</si>
  <si>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</si>
  <si>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</si>
  <si>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Bosna i Hercegovina</t>
  </si>
  <si>
    <t>KAMP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</si>
  <si>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29.11.2024.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listopad, 2024.</t>
  </si>
  <si>
    <t>IZVJEŠTAJ PO KAPACITETIMA I-X/2024</t>
  </si>
  <si>
    <t>TURISTIČKI PROMET PO ZEMLJAMA  I-X/2024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</si>
</sst>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10.702074119119615</c:v>
                </c:pt>
                <c:pt idx="1">
                  <c:v>41.921306961795096</c:v>
                </c:pt>
                <c:pt idx="2">
                  <c:v>10.351568693653782</c:v>
                </c:pt>
                <c:pt idx="3">
                  <c:v>0.17198829285763584</c:v>
                </c:pt>
                <c:pt idx="4">
                  <c:v>36.853061932573873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1844</c:v>
                </c:pt>
                <c:pt idx="1">
                  <c:v>110986</c:v>
                </c:pt>
                <c:pt idx="2">
                  <c:v>449466</c:v>
                </c:pt>
                <c:pt idx="3">
                  <c:v>114744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1850</c:v>
                </c:pt>
                <c:pt idx="1">
                  <c:v>72253</c:v>
                </c:pt>
                <c:pt idx="2">
                  <c:v>462616</c:v>
                </c:pt>
                <c:pt idx="3">
                  <c:v>124111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77565</c:v>
                </c:pt>
                <c:pt idx="2">
                  <c:v>470187</c:v>
                </c:pt>
                <c:pt idx="3">
                  <c:v>137850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27946</c:v>
                </c:pt>
                <c:pt idx="1">
                  <c:v>67217</c:v>
                </c:pt>
                <c:pt idx="2">
                  <c:v>19207</c:v>
                </c:pt>
                <c:pt idx="3" formatCode="General">
                  <c:v>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29247</c:v>
                </c:pt>
                <c:pt idx="1">
                  <c:v>68825</c:v>
                </c:pt>
                <c:pt idx="2">
                  <c:v>11549</c:v>
                </c:pt>
                <c:pt idx="3" formatCode="General">
                  <c:v>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32275</c:v>
                </c:pt>
                <c:pt idx="1">
                  <c:v>68211</c:v>
                </c:pt>
                <c:pt idx="2">
                  <c:v>13474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624203137640746"/>
                  <c:y val="-0.2107877454277363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3.6152825748332125E-2"/>
                  <c:y val="-0.10023754591665157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3099481355491893"/>
                  <c:y val="-4.4461546421182139E-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4179808354155141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25302917643838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Mađarska</c:v>
                </c:pt>
                <c:pt idx="3">
                  <c:v>Slovenija</c:v>
                </c:pt>
                <c:pt idx="4">
                  <c:v>Hrvatska</c:v>
                </c:pt>
                <c:pt idx="5">
                  <c:v>Italija</c:v>
                </c:pt>
                <c:pt idx="6">
                  <c:v>Slovačka</c:v>
                </c:pt>
                <c:pt idx="7">
                  <c:v>Poljska</c:v>
                </c:pt>
                <c:pt idx="8">
                  <c:v>Češka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27.825534680373394</c:v>
                </c:pt>
                <c:pt idx="1">
                  <c:v>12.898942455394069</c:v>
                </c:pt>
                <c:pt idx="2">
                  <c:v>9.0975422427035326</c:v>
                </c:pt>
                <c:pt idx="3">
                  <c:v>8.5671452203710263</c:v>
                </c:pt>
                <c:pt idx="4">
                  <c:v>7.8571428571428568</c:v>
                </c:pt>
                <c:pt idx="5">
                  <c:v>6.1401098901098896</c:v>
                </c:pt>
                <c:pt idx="6">
                  <c:v>5.2230296585135294</c:v>
                </c:pt>
                <c:pt idx="7">
                  <c:v>5.1251033912324235</c:v>
                </c:pt>
                <c:pt idx="8">
                  <c:v>4.1232423490488008</c:v>
                </c:pt>
                <c:pt idx="9">
                  <c:v>1.5194080113434953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12" sqref="A12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107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G9" sqref="G9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108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78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7" t="s">
        <v>100</v>
      </c>
      <c r="C6" s="75">
        <v>4124</v>
      </c>
      <c r="D6" s="27">
        <v>23822</v>
      </c>
      <c r="E6" s="27">
        <f>SUM(C6:D6)</f>
        <v>27946</v>
      </c>
      <c r="F6" s="28">
        <f>E6/E42*100</f>
        <v>22.009750257932915</v>
      </c>
      <c r="G6" s="75">
        <v>9610</v>
      </c>
      <c r="H6" s="27">
        <v>105134</v>
      </c>
      <c r="I6" s="27">
        <f>SUM(G6:H6)</f>
        <v>114744</v>
      </c>
      <c r="J6" s="67">
        <f>I6/I42*100</f>
        <v>10.702074119119615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8" t="s">
        <v>96</v>
      </c>
      <c r="C7" s="79">
        <v>3369</v>
      </c>
      <c r="D7" s="5">
        <v>25878</v>
      </c>
      <c r="E7" s="5">
        <f>SUM(C7:D7)</f>
        <v>29247</v>
      </c>
      <c r="F7" s="6">
        <f>E7/E43*100</f>
        <v>23.886606610530787</v>
      </c>
      <c r="G7" s="79">
        <v>7492</v>
      </c>
      <c r="H7" s="5">
        <v>116619</v>
      </c>
      <c r="I7" s="5">
        <f>SUM(G7:H7)</f>
        <v>124111</v>
      </c>
      <c r="J7" s="68">
        <f>I7/I43*100</f>
        <v>12.094631862681087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8" t="s">
        <v>9</v>
      </c>
      <c r="C8" s="79">
        <v>3551</v>
      </c>
      <c r="D8" s="5">
        <v>28724</v>
      </c>
      <c r="E8" s="5">
        <f>SUM(C8:D8)</f>
        <v>32275</v>
      </c>
      <c r="F8" s="6">
        <f>E8/E44*100</f>
        <v>25.111650560975988</v>
      </c>
      <c r="G8" s="79">
        <v>9496</v>
      </c>
      <c r="H8" s="5">
        <v>128354</v>
      </c>
      <c r="I8" s="5">
        <f>SUM(G8:H8)</f>
        <v>137850</v>
      </c>
      <c r="J8" s="68">
        <f>I8/I44*100</f>
        <v>10.711455079490886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8" t="s">
        <v>101</v>
      </c>
      <c r="C9" s="8">
        <f>C6/C7*100</f>
        <v>122.41021074502821</v>
      </c>
      <c r="D9" s="7">
        <f>D6/D7*100</f>
        <v>92.055027436432496</v>
      </c>
      <c r="E9" s="7">
        <f>E6/E7*100</f>
        <v>95.551680514240772</v>
      </c>
      <c r="F9" s="6"/>
      <c r="G9" s="8">
        <f>G6/G7*100</f>
        <v>128.27015483182061</v>
      </c>
      <c r="H9" s="7">
        <f>H6/H7*100</f>
        <v>90.151690547852397</v>
      </c>
      <c r="I9" s="7">
        <f>I6/I7*100</f>
        <v>92.452723771462644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8" t="s">
        <v>102</v>
      </c>
      <c r="C10" s="8">
        <f>C6/C8*100</f>
        <v>116.13629963390595</v>
      </c>
      <c r="D10" s="7">
        <f>D6/D8*100</f>
        <v>82.93413173652695</v>
      </c>
      <c r="E10" s="7">
        <f>E6/E8*100</f>
        <v>86.58714175058094</v>
      </c>
      <c r="F10" s="6"/>
      <c r="G10" s="8">
        <f>G6/G8*100</f>
        <v>101.20050547598989</v>
      </c>
      <c r="H10" s="7">
        <f>H6/H8*100</f>
        <v>81.909406796827525</v>
      </c>
      <c r="I10" s="7">
        <f>I6/I8*100</f>
        <v>83.238302502720359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9" t="s">
        <v>7</v>
      </c>
      <c r="C11" s="14">
        <f>C6/E6*100</f>
        <v>14.757031417734201</v>
      </c>
      <c r="D11" s="15">
        <f>D6/E6*100</f>
        <v>85.242968582265803</v>
      </c>
      <c r="E11" s="15">
        <f>SUM(C11:D11)</f>
        <v>100</v>
      </c>
      <c r="F11" s="16"/>
      <c r="G11" s="14">
        <f>G6/I6*100</f>
        <v>8.3751655860001399</v>
      </c>
      <c r="H11" s="15">
        <f>H6/I6*100</f>
        <v>91.624834413999849</v>
      </c>
      <c r="I11" s="15">
        <f>SUM(G11:H11)</f>
        <v>99.999999999999986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10</v>
      </c>
      <c r="B12" s="227" t="s">
        <v>100</v>
      </c>
      <c r="C12" s="78">
        <v>6221</v>
      </c>
      <c r="D12" s="30">
        <v>60996</v>
      </c>
      <c r="E12" s="30">
        <f>SUM(C12:D12)</f>
        <v>67217</v>
      </c>
      <c r="F12" s="31">
        <f>E12/E42*100</f>
        <v>52.938860054658157</v>
      </c>
      <c r="G12" s="78">
        <v>34567</v>
      </c>
      <c r="H12" s="30">
        <v>414899</v>
      </c>
      <c r="I12" s="30">
        <f>SUM(G12:H12)</f>
        <v>449466</v>
      </c>
      <c r="J12" s="70">
        <f>I12/I42*100</f>
        <v>41.921306961795096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8" t="s">
        <v>96</v>
      </c>
      <c r="C13" s="79">
        <v>5902</v>
      </c>
      <c r="D13" s="5">
        <v>62923</v>
      </c>
      <c r="E13" s="5">
        <f>SUM(C13:D13)</f>
        <v>68825</v>
      </c>
      <c r="F13" s="6">
        <f>E13/E43*100</f>
        <v>56.210746400307087</v>
      </c>
      <c r="G13" s="79">
        <v>35110</v>
      </c>
      <c r="H13" s="5">
        <v>427506</v>
      </c>
      <c r="I13" s="5">
        <f>SUM(G13:H13)</f>
        <v>462616</v>
      </c>
      <c r="J13" s="68">
        <f>I13/I43*100</f>
        <v>45.08198478608724</v>
      </c>
      <c r="K13" s="56"/>
      <c r="L13" s="81" t="str">
        <f>B6</f>
        <v>2024.</v>
      </c>
      <c r="M13" s="92">
        <f>E6</f>
        <v>27946</v>
      </c>
      <c r="N13" s="92">
        <f>E12</f>
        <v>67217</v>
      </c>
      <c r="O13" s="92">
        <f>E18</f>
        <v>19207</v>
      </c>
      <c r="P13" s="1">
        <f>E24</f>
        <v>292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8" t="s">
        <v>9</v>
      </c>
      <c r="C14" s="79">
        <v>6370</v>
      </c>
      <c r="D14" s="5">
        <v>61841</v>
      </c>
      <c r="E14" s="5">
        <f>C14+D14</f>
        <v>68211</v>
      </c>
      <c r="F14" s="6">
        <f>E14/E44*100</f>
        <v>53.071752019046727</v>
      </c>
      <c r="G14" s="79">
        <v>40915</v>
      </c>
      <c r="H14" s="5">
        <v>429272</v>
      </c>
      <c r="I14" s="5">
        <f>SUM(G14:H14)</f>
        <v>470187</v>
      </c>
      <c r="J14" s="68">
        <f>I14/I44*100</f>
        <v>36.535269709543563</v>
      </c>
      <c r="K14" s="56"/>
      <c r="L14" s="81" t="str">
        <f>B7</f>
        <v>2023.</v>
      </c>
      <c r="M14" s="92">
        <f>E7</f>
        <v>29247</v>
      </c>
      <c r="N14" s="92">
        <f>E13</f>
        <v>68825</v>
      </c>
      <c r="O14" s="93">
        <f>E19</f>
        <v>11549</v>
      </c>
      <c r="P14" s="1">
        <f>E25</f>
        <v>296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8" t="s">
        <v>101</v>
      </c>
      <c r="C15" s="13">
        <f>C12/C13*100</f>
        <v>105.40494747543205</v>
      </c>
      <c r="D15" s="9">
        <f>D12/D13*11</f>
        <v>10.66312795003417</v>
      </c>
      <c r="E15" s="9">
        <f>E12/E13*100</f>
        <v>97.663639665819105</v>
      </c>
      <c r="F15" s="6"/>
      <c r="G15" s="13">
        <f>G12/G13*100</f>
        <v>98.453432070635145</v>
      </c>
      <c r="H15" s="9">
        <f>H12/H13*100</f>
        <v>97.051035541021648</v>
      </c>
      <c r="I15" s="9">
        <f>I12/I13*100</f>
        <v>97.157469694087538</v>
      </c>
      <c r="J15" s="68"/>
      <c r="K15" s="56"/>
      <c r="L15" s="81" t="str">
        <f>B8</f>
        <v>2019.</v>
      </c>
      <c r="M15" s="92">
        <f>E8</f>
        <v>32275</v>
      </c>
      <c r="N15" s="92">
        <f>E14</f>
        <v>68211</v>
      </c>
      <c r="O15" s="93">
        <f>E20</f>
        <v>13474</v>
      </c>
      <c r="P15" s="1">
        <f>E26</f>
        <v>321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8" t="s">
        <v>102</v>
      </c>
      <c r="C16" s="13">
        <f>C12/C14*100</f>
        <v>97.660910518053385</v>
      </c>
      <c r="D16" s="9">
        <f>D12/D14*100</f>
        <v>98.633592600378392</v>
      </c>
      <c r="E16" s="9">
        <f>E12/E14*100</f>
        <v>98.54275703332307</v>
      </c>
      <c r="F16" s="6"/>
      <c r="G16" s="13">
        <f>G12/G14*100</f>
        <v>84.484907735549314</v>
      </c>
      <c r="H16" s="9">
        <f>H12/H14*100</f>
        <v>96.651773234685706</v>
      </c>
      <c r="I16" s="9">
        <f>I12/I14*100</f>
        <v>95.593030007209904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67"/>
      <c r="B17" s="230" t="s">
        <v>7</v>
      </c>
      <c r="C17" s="10">
        <f>C12/E12*100</f>
        <v>9.2550991564633946</v>
      </c>
      <c r="D17" s="11">
        <f>D12/E12*100</f>
        <v>90.744900843536598</v>
      </c>
      <c r="E17" s="11">
        <f>SUM(C17:D17)</f>
        <v>100</v>
      </c>
      <c r="F17" s="12"/>
      <c r="G17" s="10">
        <f>G12/I12*100</f>
        <v>7.6906818313287326</v>
      </c>
      <c r="H17" s="11">
        <f>H12/I12*100</f>
        <v>92.309318168671268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68" t="s">
        <v>11</v>
      </c>
      <c r="B18" s="227" t="s">
        <v>100</v>
      </c>
      <c r="C18" s="75">
        <v>1916</v>
      </c>
      <c r="D18" s="27">
        <v>17291</v>
      </c>
      <c r="E18" s="27">
        <f>C18+D18</f>
        <v>19207</v>
      </c>
      <c r="F18" s="28">
        <f>E18/E42*100</f>
        <v>15.127076261508535</v>
      </c>
      <c r="G18" s="75">
        <v>9014</v>
      </c>
      <c r="H18" s="27">
        <v>101972</v>
      </c>
      <c r="I18" s="27">
        <f>G18+H18</f>
        <v>110986</v>
      </c>
      <c r="J18" s="67">
        <f>I18/I42*100</f>
        <v>10.351568693653782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69"/>
      <c r="B19" s="228" t="s">
        <v>96</v>
      </c>
      <c r="C19" s="79">
        <v>985</v>
      </c>
      <c r="D19" s="5">
        <v>10564</v>
      </c>
      <c r="E19" s="5">
        <f>SUM(C19:D19)</f>
        <v>11549</v>
      </c>
      <c r="F19" s="6">
        <f>E19/E43*100</f>
        <v>9.43229800475331</v>
      </c>
      <c r="G19" s="79">
        <v>5932</v>
      </c>
      <c r="H19" s="5">
        <v>66321</v>
      </c>
      <c r="I19" s="5">
        <f>SUM(G19:H19)</f>
        <v>72253</v>
      </c>
      <c r="J19" s="68">
        <f>I19/I43*100</f>
        <v>7.0410635316313348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69"/>
      <c r="B20" s="228" t="s">
        <v>9</v>
      </c>
      <c r="C20" s="79">
        <v>1688</v>
      </c>
      <c r="D20" s="5">
        <v>11786</v>
      </c>
      <c r="E20" s="5">
        <f>C20+D20</f>
        <v>13474</v>
      </c>
      <c r="F20" s="6">
        <f>E20/E44*100</f>
        <v>10.483481941397072</v>
      </c>
      <c r="G20" s="79">
        <v>9696</v>
      </c>
      <c r="H20" s="5">
        <v>67869</v>
      </c>
      <c r="I20" s="5">
        <f>G20+H20</f>
        <v>77565</v>
      </c>
      <c r="J20" s="68">
        <f>I20/I44*100</f>
        <v>6.0270875099072221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8" t="s">
        <v>101</v>
      </c>
      <c r="C21" s="13">
        <f>C18/C19*100</f>
        <v>194.51776649746193</v>
      </c>
      <c r="D21" s="9">
        <f>D18/D19*100</f>
        <v>163.67853085952291</v>
      </c>
      <c r="E21" s="9">
        <f>E18/E19*100</f>
        <v>166.3087713221924</v>
      </c>
      <c r="F21" s="6"/>
      <c r="G21" s="13">
        <f>G18/G19*100</f>
        <v>151.95549561699258</v>
      </c>
      <c r="H21" s="9">
        <f>H18/H19*100</f>
        <v>153.75522081995146</v>
      </c>
      <c r="I21" s="9">
        <f>I18/I19*100</f>
        <v>153.60746266591005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8" t="s">
        <v>102</v>
      </c>
      <c r="C22" s="13">
        <f>C18/C20*100</f>
        <v>113.50710900473932</v>
      </c>
      <c r="D22" s="226">
        <f>D18/D20*100</f>
        <v>146.70795859494314</v>
      </c>
      <c r="E22" s="9">
        <f>E18/E20*100</f>
        <v>142.54861214190294</v>
      </c>
      <c r="F22" s="6"/>
      <c r="G22" s="13">
        <f>G18/G20*100</f>
        <v>92.96617161716172</v>
      </c>
      <c r="H22" s="9">
        <f>H18/H20*100</f>
        <v>150.24827240713728</v>
      </c>
      <c r="I22" s="9">
        <f>I18/I20*100</f>
        <v>143.08773286920646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9" t="s">
        <v>7</v>
      </c>
      <c r="C23" s="14">
        <f>C18/E18*100</f>
        <v>9.975529754776904</v>
      </c>
      <c r="D23" s="15">
        <f>D18/E18*100</f>
        <v>90.0244702452231</v>
      </c>
      <c r="E23" s="15">
        <f>SUM(C23:D23)</f>
        <v>100</v>
      </c>
      <c r="F23" s="16"/>
      <c r="G23" s="14">
        <f>G18/I18*100</f>
        <v>8.1217450849656725</v>
      </c>
      <c r="H23" s="15">
        <f>H18/I18*100</f>
        <v>91.878254915034333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106</v>
      </c>
      <c r="B24" s="227" t="s">
        <v>100</v>
      </c>
      <c r="C24" s="78">
        <v>1</v>
      </c>
      <c r="D24" s="30">
        <v>291</v>
      </c>
      <c r="E24" s="29">
        <f>SUM(C24:D24)</f>
        <v>292</v>
      </c>
      <c r="F24" s="31">
        <f>E24/E42*100</f>
        <v>0.22997377353883958</v>
      </c>
      <c r="G24" s="78">
        <v>5</v>
      </c>
      <c r="H24" s="30">
        <v>1839</v>
      </c>
      <c r="I24" s="30">
        <f>SUM(G24:H24)</f>
        <v>1844</v>
      </c>
      <c r="J24" s="70">
        <f>I24/I42*100</f>
        <v>0.17198829285763584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8" t="s">
        <v>96</v>
      </c>
      <c r="C25" s="79">
        <v>2</v>
      </c>
      <c r="D25" s="5">
        <v>294</v>
      </c>
      <c r="E25" s="5">
        <f>SUM(C25:D25)</f>
        <v>296</v>
      </c>
      <c r="F25" s="6">
        <f>E25/E43*100</f>
        <v>0.24174908731552339</v>
      </c>
      <c r="G25" s="79">
        <v>20</v>
      </c>
      <c r="H25" s="5">
        <v>1830</v>
      </c>
      <c r="I25" s="5">
        <f>SUM(G25:H25)</f>
        <v>1850</v>
      </c>
      <c r="J25" s="68">
        <f>I25/I43*100</f>
        <v>0.1802827222885966</v>
      </c>
      <c r="K25" s="56"/>
      <c r="L25" s="81" t="s">
        <v>12</v>
      </c>
      <c r="M25" s="81">
        <f>I24</f>
        <v>1844</v>
      </c>
      <c r="N25" s="81">
        <f>I25</f>
        <v>1850</v>
      </c>
      <c r="O25" s="81">
        <f>I26</f>
        <v>1765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8" t="s">
        <v>9</v>
      </c>
      <c r="C26" s="79">
        <v>8</v>
      </c>
      <c r="D26" s="5">
        <v>313</v>
      </c>
      <c r="E26" s="5">
        <f>SUM(C26:D26)</f>
        <v>321</v>
      </c>
      <c r="F26" s="6">
        <f>E26/E44*100</f>
        <v>0.24975491340273565</v>
      </c>
      <c r="G26" s="79">
        <v>26</v>
      </c>
      <c r="H26" s="5">
        <v>1739</v>
      </c>
      <c r="I26" s="4">
        <f>SUM(G26:H26)</f>
        <v>1765</v>
      </c>
      <c r="J26" s="68">
        <f>I26/I44*100</f>
        <v>0.13714703094161346</v>
      </c>
      <c r="K26" s="56"/>
      <c r="L26" s="81" t="str">
        <f>A18</f>
        <v>OSTALI UGOSTITELJSKI OBJEKTI ZA SMJEŠTAJ</v>
      </c>
      <c r="M26" s="93">
        <f>I18</f>
        <v>110986</v>
      </c>
      <c r="N26" s="93">
        <f>I19</f>
        <v>72253</v>
      </c>
      <c r="O26" s="93">
        <f>I20</f>
        <v>77565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8" t="s">
        <v>101</v>
      </c>
      <c r="C27" s="13">
        <f>C24/C25*100</f>
        <v>50</v>
      </c>
      <c r="D27" s="9">
        <f>D24/D25*100</f>
        <v>98.979591836734699</v>
      </c>
      <c r="E27" s="9">
        <f>E24/E25*100</f>
        <v>98.648648648648646</v>
      </c>
      <c r="F27" s="6"/>
      <c r="G27" s="13">
        <f>G24/G25*100</f>
        <v>25</v>
      </c>
      <c r="H27" s="9">
        <f>H24/H25*100</f>
        <v>100.49180327868852</v>
      </c>
      <c r="I27" s="5">
        <f>I24/I25*100</f>
        <v>99.675675675675677</v>
      </c>
      <c r="J27" s="68"/>
      <c r="K27" s="56"/>
      <c r="L27" s="81" t="s">
        <v>10</v>
      </c>
      <c r="M27" s="93">
        <f>I12</f>
        <v>449466</v>
      </c>
      <c r="N27" s="93">
        <f>I13</f>
        <v>462616</v>
      </c>
      <c r="O27" s="93">
        <f>I14</f>
        <v>470187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8" t="s">
        <v>102</v>
      </c>
      <c r="C28" s="13">
        <f>C24/C26*100</f>
        <v>12.5</v>
      </c>
      <c r="D28" s="9">
        <f>D24/D26*100</f>
        <v>92.971246006389777</v>
      </c>
      <c r="E28" s="9">
        <f>E24/E26*100</f>
        <v>90.965732087227408</v>
      </c>
      <c r="F28" s="6"/>
      <c r="G28" s="13">
        <f>G24/G26*100</f>
        <v>19.230769230769234</v>
      </c>
      <c r="H28" s="9">
        <f>H24/H26*100</f>
        <v>105.75043128234618</v>
      </c>
      <c r="I28" s="9">
        <f>I24/I26*100</f>
        <v>104.47592067988668</v>
      </c>
      <c r="J28" s="68"/>
      <c r="K28" s="56"/>
      <c r="L28" s="81" t="s">
        <v>8</v>
      </c>
      <c r="M28" s="93">
        <f>I6</f>
        <v>114744</v>
      </c>
      <c r="N28" s="93">
        <f>I7</f>
        <v>124111</v>
      </c>
      <c r="O28" s="93">
        <f>I8</f>
        <v>137850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30" t="s">
        <v>7</v>
      </c>
      <c r="C29" s="10">
        <f>C24/E24*100</f>
        <v>0.34246575342465752</v>
      </c>
      <c r="D29" s="11">
        <f>D24/E24*100</f>
        <v>99.657534246575338</v>
      </c>
      <c r="E29" s="11">
        <f>SUM(C29:D29)</f>
        <v>100</v>
      </c>
      <c r="F29" s="12"/>
      <c r="G29" s="10">
        <f>G24/I24*100</f>
        <v>0.27114967462039047</v>
      </c>
      <c r="H29" s="11">
        <f>H24/I24*100</f>
        <v>99.728850325379611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13</v>
      </c>
      <c r="B30" s="231" t="s">
        <v>100</v>
      </c>
      <c r="C30" s="75">
        <f t="shared" ref="C30:J32" si="0">C6+C12+C18+C24</f>
        <v>12262</v>
      </c>
      <c r="D30" s="27">
        <f t="shared" si="0"/>
        <v>102400</v>
      </c>
      <c r="E30" s="27">
        <f t="shared" si="0"/>
        <v>114662</v>
      </c>
      <c r="F30" s="28">
        <f t="shared" si="0"/>
        <v>90.305660347638451</v>
      </c>
      <c r="G30" s="75">
        <f t="shared" si="0"/>
        <v>53196</v>
      </c>
      <c r="H30" s="27">
        <f t="shared" si="0"/>
        <v>623844</v>
      </c>
      <c r="I30" s="27">
        <f>I6+I12+I18+I24</f>
        <v>677040</v>
      </c>
      <c r="J30" s="67">
        <f t="shared" si="0"/>
        <v>63.146938067426127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2" t="s">
        <v>96</v>
      </c>
      <c r="C31" s="77">
        <f t="shared" si="0"/>
        <v>10258</v>
      </c>
      <c r="D31" s="42">
        <f t="shared" si="0"/>
        <v>99659</v>
      </c>
      <c r="E31" s="42">
        <f t="shared" si="0"/>
        <v>109917</v>
      </c>
      <c r="F31" s="43">
        <f t="shared" si="0"/>
        <v>89.771400102906711</v>
      </c>
      <c r="G31" s="77">
        <f t="shared" si="0"/>
        <v>48554</v>
      </c>
      <c r="H31" s="42">
        <f t="shared" si="0"/>
        <v>612276</v>
      </c>
      <c r="I31" s="42">
        <f t="shared" si="0"/>
        <v>660830</v>
      </c>
      <c r="J31" s="72">
        <f t="shared" si="0"/>
        <v>64.397962902688263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2" t="s">
        <v>9</v>
      </c>
      <c r="C32" s="77">
        <f t="shared" si="0"/>
        <v>11617</v>
      </c>
      <c r="D32" s="42">
        <f t="shared" si="0"/>
        <v>102664</v>
      </c>
      <c r="E32" s="42">
        <f t="shared" si="0"/>
        <v>114281</v>
      </c>
      <c r="F32" s="43">
        <f t="shared" si="0"/>
        <v>88.916639434822528</v>
      </c>
      <c r="G32" s="77">
        <f t="shared" si="0"/>
        <v>60133</v>
      </c>
      <c r="H32" s="42">
        <f t="shared" si="0"/>
        <v>627234</v>
      </c>
      <c r="I32" s="42">
        <f t="shared" si="0"/>
        <v>687367</v>
      </c>
      <c r="J32" s="72">
        <f t="shared" si="0"/>
        <v>53.410959329883276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2" t="s">
        <v>101</v>
      </c>
      <c r="C33" s="45">
        <f>C30/C31*100</f>
        <v>119.53597192435173</v>
      </c>
      <c r="D33" s="44">
        <f>D30/D31*100</f>
        <v>102.75037879167964</v>
      </c>
      <c r="E33" s="44">
        <f>E30/E31*100</f>
        <v>104.31689365612236</v>
      </c>
      <c r="F33" s="43"/>
      <c r="G33" s="45">
        <f>G30/G31*100</f>
        <v>109.56048935206162</v>
      </c>
      <c r="H33" s="44">
        <f>H30/H31*100</f>
        <v>101.88934402132372</v>
      </c>
      <c r="I33" s="44">
        <f>I30/I31*100</f>
        <v>102.45297580315665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2" t="s">
        <v>102</v>
      </c>
      <c r="C34" s="45">
        <f>C30/C32*100</f>
        <v>105.55220797107687</v>
      </c>
      <c r="D34" s="44">
        <f>D30/D32*100</f>
        <v>99.742850463648409</v>
      </c>
      <c r="E34" s="44">
        <f>E30/E32*100</f>
        <v>100.33338875228604</v>
      </c>
      <c r="F34" s="43"/>
      <c r="G34" s="45">
        <f>G30/G32*100</f>
        <v>88.463905010559927</v>
      </c>
      <c r="H34" s="44">
        <f>H30/H32*100</f>
        <v>99.459531849357646</v>
      </c>
      <c r="I34" s="44">
        <f>I30/I32*100</f>
        <v>98.497600263032709</v>
      </c>
      <c r="J34" s="43"/>
      <c r="K34" s="238" t="s">
        <v>79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3" t="s">
        <v>7</v>
      </c>
      <c r="C35" s="50">
        <f>C30/E30*100</f>
        <v>10.694039873715791</v>
      </c>
      <c r="D35" s="48">
        <f>D30/E30*100</f>
        <v>89.305960126284205</v>
      </c>
      <c r="E35" s="48">
        <f>SUM(C35:D35)</f>
        <v>100</v>
      </c>
      <c r="F35" s="49"/>
      <c r="G35" s="50">
        <f>G30/I30*100</f>
        <v>7.8571428571428568</v>
      </c>
      <c r="H35" s="48">
        <f>H30/I30*100</f>
        <v>92.142857142857139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14</v>
      </c>
      <c r="B36" s="227" t="s">
        <v>100</v>
      </c>
      <c r="C36" s="75">
        <v>3515</v>
      </c>
      <c r="D36" s="27">
        <v>8794</v>
      </c>
      <c r="E36" s="27">
        <f>SUM(C36:D36)</f>
        <v>12309</v>
      </c>
      <c r="F36" s="28">
        <f>E36/E42*100</f>
        <v>9.6943396523615633</v>
      </c>
      <c r="G36" s="75">
        <v>154500</v>
      </c>
      <c r="H36" s="27">
        <v>240626</v>
      </c>
      <c r="I36" s="27">
        <f>G36+H36</f>
        <v>395126</v>
      </c>
      <c r="J36" s="28">
        <f>I36/I42*100</f>
        <v>36.853061932573873</v>
      </c>
      <c r="K36" s="56"/>
      <c r="Q36" s="57"/>
    </row>
    <row r="37" spans="1:17" ht="15" customHeight="1" x14ac:dyDescent="0.25">
      <c r="A37" s="250"/>
      <c r="B37" s="228" t="s">
        <v>96</v>
      </c>
      <c r="C37" s="76">
        <v>3671</v>
      </c>
      <c r="D37" s="22">
        <v>8853</v>
      </c>
      <c r="E37" s="158">
        <f>SUM(C37:D37)</f>
        <v>12524</v>
      </c>
      <c r="F37" s="23">
        <f>E37/E43*100</f>
        <v>10.228599897093293</v>
      </c>
      <c r="G37" s="76">
        <v>148699</v>
      </c>
      <c r="H37" s="22">
        <v>216637</v>
      </c>
      <c r="I37" s="22">
        <f>G37+H37</f>
        <v>365336</v>
      </c>
      <c r="J37" s="23">
        <f>I37/I43*100</f>
        <v>35.602037097311737</v>
      </c>
      <c r="K37" s="56"/>
      <c r="L37" s="81" t="s">
        <v>8</v>
      </c>
      <c r="M37" s="82">
        <f>J6</f>
        <v>10.702074119119615</v>
      </c>
      <c r="Q37" s="57"/>
    </row>
    <row r="38" spans="1:17" ht="15" customHeight="1" x14ac:dyDescent="0.25">
      <c r="A38" s="250"/>
      <c r="B38" s="228" t="s">
        <v>9</v>
      </c>
      <c r="C38" s="76">
        <v>5313</v>
      </c>
      <c r="D38" s="22">
        <v>8932</v>
      </c>
      <c r="E38" s="22">
        <f>SUM(C38:D38)</f>
        <v>14245</v>
      </c>
      <c r="F38" s="23">
        <f>E38/E44*100</f>
        <v>11.083360565177474</v>
      </c>
      <c r="G38" s="76">
        <v>279834</v>
      </c>
      <c r="H38" s="22">
        <v>319739</v>
      </c>
      <c r="I38" s="22">
        <f>G38+H38</f>
        <v>599573</v>
      </c>
      <c r="J38" s="23">
        <f>I38/I44*100</f>
        <v>46.589040670116709</v>
      </c>
      <c r="K38" s="56"/>
      <c r="L38" s="81" t="s">
        <v>10</v>
      </c>
      <c r="M38" s="82">
        <f>J12</f>
        <v>41.921306961795096</v>
      </c>
      <c r="Q38" s="57"/>
    </row>
    <row r="39" spans="1:17" ht="15" customHeight="1" x14ac:dyDescent="0.25">
      <c r="A39" s="250"/>
      <c r="B39" s="228" t="s">
        <v>101</v>
      </c>
      <c r="C39" s="25">
        <f>C36/C37*100</f>
        <v>95.750476709343502</v>
      </c>
      <c r="D39" s="24">
        <f>D36/D37*100</f>
        <v>99.333559245453515</v>
      </c>
      <c r="E39" s="220">
        <f>E36/E37*100</f>
        <v>98.283296071542637</v>
      </c>
      <c r="F39" s="23"/>
      <c r="G39" s="25">
        <f>G36/G37*100</f>
        <v>103.90116947659365</v>
      </c>
      <c r="H39" s="24">
        <f>H36/H37*100</f>
        <v>111.07336235269136</v>
      </c>
      <c r="I39" s="24">
        <f>I36/I37*100</f>
        <v>108.1541375610397</v>
      </c>
      <c r="J39" s="23"/>
      <c r="K39" s="56"/>
      <c r="L39" s="81" t="s">
        <v>11</v>
      </c>
      <c r="M39" s="82">
        <f>J18</f>
        <v>10.351568693653782</v>
      </c>
      <c r="Q39" s="57"/>
    </row>
    <row r="40" spans="1:17" ht="15" customHeight="1" x14ac:dyDescent="0.25">
      <c r="A40" s="250"/>
      <c r="B40" s="228" t="s">
        <v>102</v>
      </c>
      <c r="C40" s="25">
        <f>C36/C38*100</f>
        <v>66.158479201957462</v>
      </c>
      <c r="D40" s="220">
        <f>D36/D38*100</f>
        <v>98.454993282579494</v>
      </c>
      <c r="E40" s="24">
        <f>E36/E38*100</f>
        <v>86.409266409266408</v>
      </c>
      <c r="F40" s="23"/>
      <c r="G40" s="25">
        <f>G36/G38*100</f>
        <v>55.211303844422055</v>
      </c>
      <c r="H40" s="24">
        <f>H36/H38*100</f>
        <v>75.257006495923235</v>
      </c>
      <c r="I40" s="24">
        <f>I36/I38*100</f>
        <v>65.901233044183101</v>
      </c>
      <c r="J40" s="23"/>
      <c r="K40" s="56"/>
      <c r="L40" s="81" t="s">
        <v>12</v>
      </c>
      <c r="M40" s="82">
        <f>J24</f>
        <v>0.17198829285763584</v>
      </c>
      <c r="Q40" s="57"/>
    </row>
    <row r="41" spans="1:17" ht="15" customHeight="1" thickBot="1" x14ac:dyDescent="0.3">
      <c r="A41" s="251"/>
      <c r="B41" s="234" t="s">
        <v>7</v>
      </c>
      <c r="C41" s="47">
        <f>C36/E36*100</f>
        <v>28.556340888780568</v>
      </c>
      <c r="D41" s="46">
        <f>D36/E36*100</f>
        <v>71.443659111219432</v>
      </c>
      <c r="E41" s="46">
        <f>SUM(C41:D41)</f>
        <v>100</v>
      </c>
      <c r="F41" s="26"/>
      <c r="G41" s="47">
        <f>G36/I36*100</f>
        <v>39.101451182660725</v>
      </c>
      <c r="H41" s="46">
        <f>H36/I36*100</f>
        <v>60.898548817339282</v>
      </c>
      <c r="I41" s="46">
        <f>SUM(G41:H41)</f>
        <v>100</v>
      </c>
      <c r="J41" s="26"/>
      <c r="K41" s="56"/>
      <c r="L41" s="81" t="s">
        <v>80</v>
      </c>
      <c r="M41" s="82">
        <f>J36</f>
        <v>36.853061932573873</v>
      </c>
      <c r="Q41" s="57"/>
    </row>
    <row r="42" spans="1:17" ht="15" customHeight="1" x14ac:dyDescent="0.25">
      <c r="A42" s="262" t="s">
        <v>77</v>
      </c>
      <c r="B42" s="235" t="s">
        <v>100</v>
      </c>
      <c r="C42" s="73">
        <f t="shared" ref="C42:D44" si="1">C30+C36</f>
        <v>15777</v>
      </c>
      <c r="D42" s="51">
        <f t="shared" si="1"/>
        <v>111194</v>
      </c>
      <c r="E42" s="51">
        <f>SUM(C42:D42)</f>
        <v>126971</v>
      </c>
      <c r="F42" s="52">
        <f>F6+F12+F18+F24+F36</f>
        <v>100.00000000000001</v>
      </c>
      <c r="G42" s="73">
        <f>G30+G36</f>
        <v>207696</v>
      </c>
      <c r="H42" s="51">
        <f t="shared" ref="G42:H44" si="2">H30+H36</f>
        <v>864470</v>
      </c>
      <c r="I42" s="51">
        <f>SUM(G42:H42)</f>
        <v>1072166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6" t="s">
        <v>96</v>
      </c>
      <c r="C43" s="74">
        <f t="shared" si="1"/>
        <v>13929</v>
      </c>
      <c r="D43" s="32">
        <f t="shared" si="1"/>
        <v>108512</v>
      </c>
      <c r="E43" s="32">
        <f>SUM(C43:D43)</f>
        <v>122441</v>
      </c>
      <c r="F43" s="33">
        <f>F31+F37</f>
        <v>100</v>
      </c>
      <c r="G43" s="74">
        <f t="shared" si="2"/>
        <v>197253</v>
      </c>
      <c r="H43" s="32">
        <f t="shared" si="2"/>
        <v>828913</v>
      </c>
      <c r="I43" s="32">
        <f>SUM(G43:H43)</f>
        <v>1026166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6" t="s">
        <v>9</v>
      </c>
      <c r="C44" s="74">
        <f t="shared" si="1"/>
        <v>16930</v>
      </c>
      <c r="D44" s="32">
        <f t="shared" si="1"/>
        <v>111596</v>
      </c>
      <c r="E44" s="32">
        <f>SUM(C44:D44)</f>
        <v>128526</v>
      </c>
      <c r="F44" s="33">
        <f>F32+F38</f>
        <v>100</v>
      </c>
      <c r="G44" s="74">
        <f t="shared" si="2"/>
        <v>339967</v>
      </c>
      <c r="H44" s="32">
        <f t="shared" si="2"/>
        <v>946973</v>
      </c>
      <c r="I44" s="192">
        <f>SUM(G44:H44)</f>
        <v>1286940</v>
      </c>
      <c r="J44" s="33">
        <f>J32+J38</f>
        <v>99.999999999999986</v>
      </c>
      <c r="K44" s="56"/>
      <c r="Q44" s="57"/>
    </row>
    <row r="45" spans="1:17" ht="15" customHeight="1" x14ac:dyDescent="0.25">
      <c r="A45" s="262"/>
      <c r="B45" s="236" t="s">
        <v>101</v>
      </c>
      <c r="C45" s="35">
        <f>C42/C43*100</f>
        <v>113.26728408356665</v>
      </c>
      <c r="D45" s="34">
        <f>D42/D43*100</f>
        <v>102.47161604246536</v>
      </c>
      <c r="E45" s="34">
        <f>E42/E43*100</f>
        <v>103.69974109979501</v>
      </c>
      <c r="F45" s="33"/>
      <c r="G45" s="35">
        <f>G42/G43*100</f>
        <v>105.29421605755044</v>
      </c>
      <c r="H45" s="34">
        <f>H42/H43*100</f>
        <v>104.28959372093331</v>
      </c>
      <c r="I45" s="34">
        <f>I42/I43*100</f>
        <v>104.48270552717591</v>
      </c>
      <c r="J45" s="33"/>
      <c r="K45" s="56"/>
      <c r="Q45" s="57"/>
    </row>
    <row r="46" spans="1:17" ht="15" customHeight="1" x14ac:dyDescent="0.25">
      <c r="A46" s="262"/>
      <c r="B46" s="236" t="s">
        <v>102</v>
      </c>
      <c r="C46" s="35">
        <f>C42/C44*100</f>
        <v>93.189604252805665</v>
      </c>
      <c r="D46" s="34">
        <f>D42/D44*100</f>
        <v>99.63977203483995</v>
      </c>
      <c r="E46" s="34">
        <f>E42/E44*100</f>
        <v>98.790128067472722</v>
      </c>
      <c r="F46" s="33"/>
      <c r="G46" s="35">
        <f>G42/G44*100</f>
        <v>61.092988437113014</v>
      </c>
      <c r="H46" s="34">
        <f>H42/H44*100</f>
        <v>91.287713588455006</v>
      </c>
      <c r="I46" s="34">
        <f>I42/I44*100</f>
        <v>83.311265482462275</v>
      </c>
      <c r="J46" s="33"/>
      <c r="K46" s="56"/>
      <c r="Q46" s="57"/>
    </row>
    <row r="47" spans="1:17" ht="15" customHeight="1" thickBot="1" x14ac:dyDescent="0.3">
      <c r="A47" s="263"/>
      <c r="B47" s="237" t="s">
        <v>7</v>
      </c>
      <c r="C47" s="38">
        <f>C42/E42*100</f>
        <v>12.425672003843397</v>
      </c>
      <c r="D47" s="36">
        <f>D42/E42*100</f>
        <v>87.574327996156597</v>
      </c>
      <c r="E47" s="36">
        <f>SUM(C47:D47)</f>
        <v>100</v>
      </c>
      <c r="F47" s="37"/>
      <c r="G47" s="38">
        <f>G42/I42*100</f>
        <v>19.371627154750289</v>
      </c>
      <c r="H47" s="36">
        <f>H42/I42*100</f>
        <v>80.628372845249714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R19" sqref="R19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27.825534680373394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23572</v>
      </c>
      <c r="C6" s="123">
        <v>188390</v>
      </c>
      <c r="D6" s="127">
        <f t="shared" ref="D6:D37" si="1">IF($C$83&lt;&gt;0,C6/$C$83*100,0)</f>
        <v>27.825534680373394</v>
      </c>
      <c r="E6" s="124">
        <v>25451</v>
      </c>
      <c r="F6" s="123">
        <v>200095</v>
      </c>
      <c r="G6" s="125">
        <f t="shared" ref="G6:G37" si="2">IF($F$83&lt;&gt;0,F6/$F$83*100,0)</f>
        <v>30.279345671352694</v>
      </c>
      <c r="H6" s="122">
        <v>26342</v>
      </c>
      <c r="I6" s="123">
        <v>201644</v>
      </c>
      <c r="J6" s="127">
        <f t="shared" ref="J6:J37" si="3">IF($I$83&lt;&gt;0,I6/$I$83*100,0)</f>
        <v>29.335711490368315</v>
      </c>
      <c r="K6" s="132">
        <f t="shared" ref="K6:K37" si="4">IF(OR(B6&lt;&gt;0)*(E6&lt;&gt;0),B6/E6*100," ")</f>
        <v>92.617185965188014</v>
      </c>
      <c r="L6" s="133">
        <f t="shared" ref="L6:L37" si="5">IF(OR(C6&lt;&gt;0)*(F6&lt;&gt;0),C6/F6*100," ")</f>
        <v>94.15027861765661</v>
      </c>
      <c r="M6" s="189">
        <f t="shared" ref="M6:M37" si="6">IF(OR(B6&lt;&gt;0)*(H6&lt;&gt;0),B6/H6*100," ")</f>
        <v>89.484473464429428</v>
      </c>
      <c r="N6" s="190">
        <f t="shared" ref="N6:N37" si="7">IF(OR(C6&lt;&gt;0)*(I6&lt;&gt;0),C6/I6*100," ")</f>
        <v>93.427029814921355</v>
      </c>
      <c r="O6" s="131">
        <f>IF(OR(E6&lt;&gt;0)*(H6&lt;&gt;0),E6/H6*100," ")</f>
        <v>96.617568901374227</v>
      </c>
      <c r="P6" s="133">
        <f>IF(OR(F6&lt;&gt;0)*(I6&lt;&gt;0),F6/I6*100," ")</f>
        <v>99.231814484933849</v>
      </c>
      <c r="Q6" t="str">
        <f t="shared" si="0"/>
        <v>Austrija</v>
      </c>
      <c r="R6" s="101">
        <f t="shared" ref="R6:R14" si="8">D7</f>
        <v>12.898942455394069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16636</v>
      </c>
      <c r="C7" s="109">
        <v>87331</v>
      </c>
      <c r="D7" s="128">
        <f t="shared" si="1"/>
        <v>12.898942455394069</v>
      </c>
      <c r="E7" s="112">
        <v>16033</v>
      </c>
      <c r="F7" s="109">
        <v>83491</v>
      </c>
      <c r="G7" s="39">
        <f t="shared" si="2"/>
        <v>12.634262972322684</v>
      </c>
      <c r="H7" s="108">
        <v>15286</v>
      </c>
      <c r="I7" s="109">
        <v>79816</v>
      </c>
      <c r="J7" s="127">
        <f t="shared" si="3"/>
        <v>11.611846364460325</v>
      </c>
      <c r="K7" s="132">
        <f t="shared" si="4"/>
        <v>103.76099295203642</v>
      </c>
      <c r="L7" s="133">
        <f t="shared" si="5"/>
        <v>104.59929812794194</v>
      </c>
      <c r="M7" s="40">
        <f t="shared" si="6"/>
        <v>108.83161062410049</v>
      </c>
      <c r="N7" s="41">
        <f t="shared" si="7"/>
        <v>109.41540543249472</v>
      </c>
      <c r="O7" s="131">
        <f t="shared" ref="O7:O38" si="9">IF(OR(E7&lt;&gt;0)*(H7&lt;&gt;0),E7/H7*100," ")</f>
        <v>104.8868245453356</v>
      </c>
      <c r="P7" s="133">
        <f t="shared" ref="P7:P70" si="10">IF(OR(F7&lt;&gt;0)*(I7&lt;&gt;0),F7/I7*100," ")</f>
        <v>104.6043399819585</v>
      </c>
      <c r="Q7" t="str">
        <f t="shared" si="0"/>
        <v>Mađarska</v>
      </c>
      <c r="R7" s="101">
        <f t="shared" si="8"/>
        <v>9.0975422427035326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44</v>
      </c>
      <c r="B8" s="108">
        <v>12171</v>
      </c>
      <c r="C8" s="109">
        <v>61594</v>
      </c>
      <c r="D8" s="128">
        <f t="shared" si="1"/>
        <v>9.0975422427035326</v>
      </c>
      <c r="E8" s="112">
        <v>10250</v>
      </c>
      <c r="F8" s="109">
        <v>51529</v>
      </c>
      <c r="G8" s="39">
        <f t="shared" si="2"/>
        <v>7.797618146875898</v>
      </c>
      <c r="H8" s="108">
        <v>9262</v>
      </c>
      <c r="I8" s="109">
        <v>47025</v>
      </c>
      <c r="J8" s="127">
        <f t="shared" si="3"/>
        <v>6.8413234851251223</v>
      </c>
      <c r="K8" s="132">
        <f t="shared" si="4"/>
        <v>118.74146341463414</v>
      </c>
      <c r="L8" s="133">
        <f t="shared" si="5"/>
        <v>119.53269032971725</v>
      </c>
      <c r="M8" s="40">
        <f t="shared" si="6"/>
        <v>131.40790326063484</v>
      </c>
      <c r="N8" s="41">
        <f t="shared" si="7"/>
        <v>130.98139287612972</v>
      </c>
      <c r="O8" s="131">
        <f t="shared" si="9"/>
        <v>110.66724249622111</v>
      </c>
      <c r="P8" s="133">
        <f t="shared" si="10"/>
        <v>109.57788410419988</v>
      </c>
      <c r="Q8" t="str">
        <f t="shared" si="0"/>
        <v>Slovenija</v>
      </c>
      <c r="R8" s="101">
        <f t="shared" si="8"/>
        <v>8.5671452203710263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20</v>
      </c>
      <c r="B9" s="108">
        <v>12264</v>
      </c>
      <c r="C9" s="109">
        <v>58003</v>
      </c>
      <c r="D9" s="128">
        <f t="shared" si="1"/>
        <v>8.5671452203710263</v>
      </c>
      <c r="E9" s="112">
        <v>10915</v>
      </c>
      <c r="F9" s="109">
        <v>51966</v>
      </c>
      <c r="G9" s="39">
        <f t="shared" si="2"/>
        <v>7.8637471059122621</v>
      </c>
      <c r="H9" s="108">
        <v>12909</v>
      </c>
      <c r="I9" s="109">
        <v>62862</v>
      </c>
      <c r="J9" s="127">
        <f t="shared" si="3"/>
        <v>9.145332842571726</v>
      </c>
      <c r="K9" s="132">
        <f t="shared" si="4"/>
        <v>112.35913879981676</v>
      </c>
      <c r="L9" s="133">
        <f t="shared" si="5"/>
        <v>111.61721125351191</v>
      </c>
      <c r="M9" s="40">
        <f t="shared" si="6"/>
        <v>95.003485940041827</v>
      </c>
      <c r="N9" s="41">
        <f t="shared" si="7"/>
        <v>92.27037001686233</v>
      </c>
      <c r="O9" s="131">
        <f t="shared" si="9"/>
        <v>84.553412347974273</v>
      </c>
      <c r="P9" s="133">
        <f t="shared" si="10"/>
        <v>82.666793929559987</v>
      </c>
      <c r="Q9" t="str">
        <f t="shared" si="0"/>
        <v>Hrvatska</v>
      </c>
      <c r="R9" s="101">
        <f t="shared" si="8"/>
        <v>7.8571428571428568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81</v>
      </c>
      <c r="B10" s="108">
        <v>12262</v>
      </c>
      <c r="C10" s="109">
        <v>53196</v>
      </c>
      <c r="D10" s="128">
        <f t="shared" si="1"/>
        <v>7.8571428571428568</v>
      </c>
      <c r="E10" s="112">
        <v>10258</v>
      </c>
      <c r="F10" s="109">
        <v>48554</v>
      </c>
      <c r="G10" s="39">
        <f t="shared" si="2"/>
        <v>7.3474267209418462</v>
      </c>
      <c r="H10" s="108">
        <v>11617</v>
      </c>
      <c r="I10" s="109">
        <v>60133</v>
      </c>
      <c r="J10" s="127">
        <f t="shared" si="3"/>
        <v>8.7483105822653684</v>
      </c>
      <c r="K10" s="132">
        <f t="shared" si="4"/>
        <v>119.53597192435173</v>
      </c>
      <c r="L10" s="133">
        <f t="shared" si="5"/>
        <v>109.56048935206162</v>
      </c>
      <c r="M10" s="40">
        <f t="shared" si="6"/>
        <v>105.55220797107687</v>
      </c>
      <c r="N10" s="41">
        <f t="shared" si="7"/>
        <v>88.463905010559927</v>
      </c>
      <c r="O10" s="131">
        <f t="shared" si="9"/>
        <v>88.301626926056642</v>
      </c>
      <c r="P10" s="133">
        <f t="shared" si="10"/>
        <v>80.744350024113217</v>
      </c>
      <c r="Q10" t="str">
        <f t="shared" si="0"/>
        <v>Italija</v>
      </c>
      <c r="R10" s="101">
        <f t="shared" si="8"/>
        <v>6.1401098901098896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40</v>
      </c>
      <c r="B11" s="116">
        <v>7476</v>
      </c>
      <c r="C11" s="117">
        <v>41571</v>
      </c>
      <c r="D11" s="129">
        <f t="shared" si="1"/>
        <v>6.1401098901098896</v>
      </c>
      <c r="E11" s="118">
        <v>8411</v>
      </c>
      <c r="F11" s="117">
        <v>48537</v>
      </c>
      <c r="G11" s="119">
        <f t="shared" si="2"/>
        <v>7.344854198507937</v>
      </c>
      <c r="H11" s="116">
        <v>12189</v>
      </c>
      <c r="I11" s="110">
        <v>71639</v>
      </c>
      <c r="J11" s="152">
        <f t="shared" si="3"/>
        <v>10.422234410438675</v>
      </c>
      <c r="K11" s="195">
        <f t="shared" si="4"/>
        <v>88.883604803233865</v>
      </c>
      <c r="L11" s="196">
        <f t="shared" si="5"/>
        <v>85.648062302985352</v>
      </c>
      <c r="M11" s="197">
        <f t="shared" si="6"/>
        <v>61.33398966281073</v>
      </c>
      <c r="N11" s="214">
        <f t="shared" si="7"/>
        <v>58.028448191627469</v>
      </c>
      <c r="O11" s="215">
        <f t="shared" si="9"/>
        <v>69.004840429895808</v>
      </c>
      <c r="P11" s="196">
        <f t="shared" si="10"/>
        <v>67.752202012870086</v>
      </c>
      <c r="Q11" t="str">
        <f t="shared" si="0"/>
        <v>Slovačka</v>
      </c>
      <c r="R11" s="101">
        <f t="shared" si="8"/>
        <v>5.2230296585135294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51</v>
      </c>
      <c r="B12" s="116">
        <v>5537</v>
      </c>
      <c r="C12" s="117">
        <v>35362</v>
      </c>
      <c r="D12" s="129">
        <f t="shared" si="1"/>
        <v>5.2230296585135294</v>
      </c>
      <c r="E12" s="118">
        <v>5257</v>
      </c>
      <c r="F12" s="117">
        <v>33955</v>
      </c>
      <c r="G12" s="119">
        <f t="shared" si="2"/>
        <v>5.1382352496103385</v>
      </c>
      <c r="H12" s="116">
        <v>4447</v>
      </c>
      <c r="I12" s="110">
        <v>28236</v>
      </c>
      <c r="J12" s="152">
        <f t="shared" si="3"/>
        <v>4.107849227559659</v>
      </c>
      <c r="K12" s="195">
        <f t="shared" si="4"/>
        <v>105.32623169107855</v>
      </c>
      <c r="L12" s="196">
        <f t="shared" si="5"/>
        <v>104.14371962892064</v>
      </c>
      <c r="M12" s="197">
        <f t="shared" si="6"/>
        <v>124.51090622891836</v>
      </c>
      <c r="N12" s="214">
        <f t="shared" si="7"/>
        <v>125.23728573452331</v>
      </c>
      <c r="O12" s="215">
        <f t="shared" si="9"/>
        <v>118.21452664717786</v>
      </c>
      <c r="P12" s="196">
        <f t="shared" si="10"/>
        <v>120.25428530953393</v>
      </c>
      <c r="Q12" t="str">
        <f t="shared" si="0"/>
        <v>Poljska</v>
      </c>
      <c r="R12" s="101">
        <f t="shared" si="8"/>
        <v>5.1251033912324235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26</v>
      </c>
      <c r="B13" s="116">
        <v>5181</v>
      </c>
      <c r="C13" s="117">
        <v>34699</v>
      </c>
      <c r="D13" s="129">
        <f t="shared" si="1"/>
        <v>5.1251033912324235</v>
      </c>
      <c r="E13" s="118">
        <v>4087</v>
      </c>
      <c r="F13" s="117">
        <v>27140</v>
      </c>
      <c r="G13" s="119">
        <f t="shared" si="2"/>
        <v>4.1069564033109875</v>
      </c>
      <c r="H13" s="116">
        <v>3582</v>
      </c>
      <c r="I13" s="110">
        <v>24068</v>
      </c>
      <c r="J13" s="152">
        <f t="shared" si="3"/>
        <v>3.5014773767143312</v>
      </c>
      <c r="K13" s="195">
        <f t="shared" si="4"/>
        <v>126.76780034254955</v>
      </c>
      <c r="L13" s="196">
        <f t="shared" si="5"/>
        <v>127.85187914517317</v>
      </c>
      <c r="M13" s="197">
        <f t="shared" si="6"/>
        <v>144.63986599664992</v>
      </c>
      <c r="N13" s="214">
        <f t="shared" si="7"/>
        <v>144.17068306465015</v>
      </c>
      <c r="O13" s="215">
        <f t="shared" si="9"/>
        <v>114.09826912339476</v>
      </c>
      <c r="P13" s="196">
        <f t="shared" si="10"/>
        <v>112.76383579857072</v>
      </c>
      <c r="Q13" t="str">
        <f t="shared" si="0"/>
        <v>Češka</v>
      </c>
      <c r="R13" s="101">
        <f t="shared" si="8"/>
        <v>4.1232423490488008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34</v>
      </c>
      <c r="B14" s="116">
        <v>4371</v>
      </c>
      <c r="C14" s="117">
        <v>27916</v>
      </c>
      <c r="D14" s="129">
        <f t="shared" si="1"/>
        <v>4.1232423490488008</v>
      </c>
      <c r="E14" s="118">
        <v>4809</v>
      </c>
      <c r="F14" s="117">
        <v>31199</v>
      </c>
      <c r="G14" s="119">
        <f t="shared" si="2"/>
        <v>4.7211839656189944</v>
      </c>
      <c r="H14" s="116">
        <v>3739</v>
      </c>
      <c r="I14" s="110">
        <v>24131</v>
      </c>
      <c r="J14" s="152">
        <f t="shared" si="3"/>
        <v>3.5106427861680873</v>
      </c>
      <c r="K14" s="195">
        <f t="shared" si="4"/>
        <v>90.892077354959454</v>
      </c>
      <c r="L14" s="196">
        <f t="shared" si="5"/>
        <v>89.477226834193402</v>
      </c>
      <c r="M14" s="197">
        <f t="shared" si="6"/>
        <v>116.90291521797272</v>
      </c>
      <c r="N14" s="214">
        <f t="shared" si="7"/>
        <v>115.68521818407858</v>
      </c>
      <c r="O14" s="215">
        <f t="shared" si="9"/>
        <v>128.61727734688421</v>
      </c>
      <c r="P14" s="196">
        <f t="shared" si="10"/>
        <v>129.29012473581702</v>
      </c>
      <c r="Q14" t="str">
        <f t="shared" si="0"/>
        <v>Ukrajina</v>
      </c>
      <c r="R14" s="101">
        <f t="shared" si="8"/>
        <v>1.5194080113434953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87</v>
      </c>
      <c r="B15" s="116">
        <v>1615</v>
      </c>
      <c r="C15" s="117">
        <v>10287</v>
      </c>
      <c r="D15" s="129">
        <f t="shared" si="1"/>
        <v>1.5194080113434953</v>
      </c>
      <c r="E15" s="118">
        <v>1487</v>
      </c>
      <c r="F15" s="117">
        <v>10534</v>
      </c>
      <c r="G15" s="119">
        <f t="shared" si="2"/>
        <v>1.5940559599291799</v>
      </c>
      <c r="H15" s="116">
        <v>1004</v>
      </c>
      <c r="I15" s="110">
        <v>6889</v>
      </c>
      <c r="J15" s="152">
        <f t="shared" si="3"/>
        <v>1.0022302496337474</v>
      </c>
      <c r="K15" s="195">
        <f t="shared" si="4"/>
        <v>108.6079354404842</v>
      </c>
      <c r="L15" s="196">
        <f t="shared" si="5"/>
        <v>97.655211695462313</v>
      </c>
      <c r="M15" s="197">
        <f t="shared" si="6"/>
        <v>160.85657370517927</v>
      </c>
      <c r="N15" s="214">
        <f t="shared" si="7"/>
        <v>149.32501088692118</v>
      </c>
      <c r="O15" s="215">
        <f t="shared" si="9"/>
        <v>148.10756972111554</v>
      </c>
      <c r="P15" s="196">
        <f t="shared" si="10"/>
        <v>152.91043692843664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19</v>
      </c>
      <c r="B16" s="79">
        <v>1747</v>
      </c>
      <c r="C16" s="5">
        <v>9550</v>
      </c>
      <c r="D16" s="130">
        <f t="shared" si="1"/>
        <v>1.4105518137776203</v>
      </c>
      <c r="E16" s="80">
        <v>1705</v>
      </c>
      <c r="F16" s="5">
        <v>9051</v>
      </c>
      <c r="G16" s="94">
        <f t="shared" si="2"/>
        <v>1.3696412087828942</v>
      </c>
      <c r="H16" s="79">
        <v>1676</v>
      </c>
      <c r="I16" s="5">
        <v>8222</v>
      </c>
      <c r="J16" s="153">
        <f t="shared" si="3"/>
        <v>1.1961586750600479</v>
      </c>
      <c r="K16" s="194">
        <f t="shared" si="4"/>
        <v>102.4633431085044</v>
      </c>
      <c r="L16" s="198">
        <f t="shared" si="5"/>
        <v>105.51320296099877</v>
      </c>
      <c r="M16" s="95">
        <f t="shared" si="6"/>
        <v>104.23627684964201</v>
      </c>
      <c r="N16" s="96">
        <f t="shared" si="7"/>
        <v>116.15178788615907</v>
      </c>
      <c r="O16" s="199">
        <f t="shared" si="9"/>
        <v>101.73031026252983</v>
      </c>
      <c r="P16" s="198">
        <f t="shared" si="10"/>
        <v>110.0827049379713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52</v>
      </c>
      <c r="B17" s="79">
        <v>1530</v>
      </c>
      <c r="C17" s="5">
        <v>9546</v>
      </c>
      <c r="D17" s="130">
        <f t="shared" si="1"/>
        <v>1.4099610067352002</v>
      </c>
      <c r="E17" s="80">
        <v>905</v>
      </c>
      <c r="F17" s="5">
        <v>7012</v>
      </c>
      <c r="G17" s="94">
        <f t="shared" si="2"/>
        <v>1.0610898415628831</v>
      </c>
      <c r="H17" s="79">
        <v>777</v>
      </c>
      <c r="I17" s="5">
        <v>5449</v>
      </c>
      <c r="J17" s="153">
        <f t="shared" si="3"/>
        <v>0.79273517640503555</v>
      </c>
      <c r="K17" s="194">
        <f t="shared" si="4"/>
        <v>169.06077348066299</v>
      </c>
      <c r="L17" s="198">
        <f t="shared" si="5"/>
        <v>136.13804905875642</v>
      </c>
      <c r="M17" s="95">
        <f t="shared" si="6"/>
        <v>196.91119691119692</v>
      </c>
      <c r="N17" s="96">
        <f t="shared" si="7"/>
        <v>175.18810790970821</v>
      </c>
      <c r="O17" s="199">
        <f t="shared" si="9"/>
        <v>116.47361647361647</v>
      </c>
      <c r="P17" s="198">
        <f t="shared" si="10"/>
        <v>128.68416223160213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47</v>
      </c>
      <c r="B18" s="79">
        <v>1541</v>
      </c>
      <c r="C18" s="5">
        <v>8568</v>
      </c>
      <c r="D18" s="130">
        <f t="shared" si="1"/>
        <v>1.2655086848635235</v>
      </c>
      <c r="E18" s="80">
        <v>1499</v>
      </c>
      <c r="F18" s="5">
        <v>7855</v>
      </c>
      <c r="G18" s="94">
        <f t="shared" si="2"/>
        <v>1.1886566893149524</v>
      </c>
      <c r="H18" s="79">
        <v>1227</v>
      </c>
      <c r="I18" s="5">
        <v>6522</v>
      </c>
      <c r="J18" s="153">
        <f t="shared" si="3"/>
        <v>0.9488381024983743</v>
      </c>
      <c r="K18" s="194">
        <f t="shared" si="4"/>
        <v>102.8018679119413</v>
      </c>
      <c r="L18" s="198">
        <f t="shared" si="5"/>
        <v>109.07702100572882</v>
      </c>
      <c r="M18" s="95">
        <f t="shared" si="6"/>
        <v>125.59087204563977</v>
      </c>
      <c r="N18" s="96">
        <f t="shared" si="7"/>
        <v>131.37074517019317</v>
      </c>
      <c r="O18" s="199">
        <f t="shared" si="9"/>
        <v>122.16788916055418</v>
      </c>
      <c r="P18" s="198">
        <f t="shared" si="10"/>
        <v>120.43851579270162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49</v>
      </c>
      <c r="B19" s="141">
        <v>999</v>
      </c>
      <c r="C19" s="111">
        <v>5280</v>
      </c>
      <c r="D19" s="130">
        <f t="shared" si="1"/>
        <v>0.7798652959943283</v>
      </c>
      <c r="E19" s="80">
        <v>929</v>
      </c>
      <c r="F19" s="5">
        <v>4765</v>
      </c>
      <c r="G19" s="94">
        <f t="shared" si="2"/>
        <v>0.72106290573975151</v>
      </c>
      <c r="H19" s="79">
        <v>827</v>
      </c>
      <c r="I19" s="5">
        <v>4971</v>
      </c>
      <c r="J19" s="153">
        <f t="shared" si="3"/>
        <v>0.72319445070828248</v>
      </c>
      <c r="K19" s="194">
        <f t="shared" si="4"/>
        <v>107.53498385360602</v>
      </c>
      <c r="L19" s="198">
        <f t="shared" si="5"/>
        <v>110.80797481636937</v>
      </c>
      <c r="M19" s="95">
        <f t="shared" si="6"/>
        <v>120.79806529625152</v>
      </c>
      <c r="N19" s="96">
        <f t="shared" si="7"/>
        <v>106.21605310802656</v>
      </c>
      <c r="O19" s="199">
        <f t="shared" si="9"/>
        <v>112.33373639661426</v>
      </c>
      <c r="P19" s="198">
        <f t="shared" si="10"/>
        <v>95.855964594648967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105</v>
      </c>
      <c r="B20" s="141">
        <v>906</v>
      </c>
      <c r="C20" s="111">
        <v>5233</v>
      </c>
      <c r="D20" s="130">
        <f t="shared" si="1"/>
        <v>0.77292331324589392</v>
      </c>
      <c r="E20" s="80">
        <v>784</v>
      </c>
      <c r="F20" s="5">
        <v>5316</v>
      </c>
      <c r="G20" s="94">
        <f t="shared" si="2"/>
        <v>0.80444289756820964</v>
      </c>
      <c r="H20" s="79">
        <v>1108</v>
      </c>
      <c r="I20" s="5">
        <v>9152</v>
      </c>
      <c r="J20" s="153">
        <f t="shared" si="3"/>
        <v>1.3314575765202576</v>
      </c>
      <c r="K20" s="194">
        <f t="shared" si="4"/>
        <v>115.5612244897959</v>
      </c>
      <c r="L20" s="198">
        <f t="shared" si="5"/>
        <v>98.438675696012041</v>
      </c>
      <c r="M20" s="95">
        <f t="shared" si="6"/>
        <v>81.768953068592054</v>
      </c>
      <c r="N20" s="96">
        <f t="shared" si="7"/>
        <v>57.17875874125874</v>
      </c>
      <c r="O20" s="199">
        <f t="shared" si="9"/>
        <v>70.758122743682307</v>
      </c>
      <c r="P20" s="198">
        <f t="shared" si="10"/>
        <v>58.085664335664333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54</v>
      </c>
      <c r="B21" s="79">
        <v>738</v>
      </c>
      <c r="C21" s="5">
        <v>4434</v>
      </c>
      <c r="D21" s="130">
        <f t="shared" si="1"/>
        <v>0.65490960652250974</v>
      </c>
      <c r="E21" s="80">
        <v>604</v>
      </c>
      <c r="F21" s="5">
        <v>3348</v>
      </c>
      <c r="G21" s="94">
        <f t="shared" si="2"/>
        <v>0.50663559463099439</v>
      </c>
      <c r="H21" s="79">
        <v>994</v>
      </c>
      <c r="I21" s="5">
        <v>5618</v>
      </c>
      <c r="J21" s="153">
        <f t="shared" si="3"/>
        <v>0.81732175097146076</v>
      </c>
      <c r="K21" s="194">
        <f t="shared" si="4"/>
        <v>122.18543046357615</v>
      </c>
      <c r="L21" s="198">
        <f t="shared" si="5"/>
        <v>132.43727598566309</v>
      </c>
      <c r="M21" s="95">
        <f t="shared" si="6"/>
        <v>74.245472837022135</v>
      </c>
      <c r="N21" s="96">
        <f t="shared" si="7"/>
        <v>78.924884300462793</v>
      </c>
      <c r="O21" s="199">
        <f t="shared" si="9"/>
        <v>60.764587525150901</v>
      </c>
      <c r="P21" s="198">
        <f t="shared" si="10"/>
        <v>59.5941616233535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29</v>
      </c>
      <c r="B22" s="141">
        <v>754</v>
      </c>
      <c r="C22" s="111">
        <v>4108</v>
      </c>
      <c r="D22" s="130">
        <f t="shared" si="1"/>
        <v>0.60675883256528418</v>
      </c>
      <c r="E22" s="80">
        <v>1029</v>
      </c>
      <c r="F22" s="5">
        <v>5880</v>
      </c>
      <c r="G22" s="94">
        <f t="shared" si="2"/>
        <v>0.8897901124343629</v>
      </c>
      <c r="H22" s="79">
        <v>836</v>
      </c>
      <c r="I22" s="5">
        <v>4982</v>
      </c>
      <c r="J22" s="153">
        <f t="shared" si="3"/>
        <v>0.72479476029544632</v>
      </c>
      <c r="K22" s="194">
        <f t="shared" si="4"/>
        <v>73.275024295432459</v>
      </c>
      <c r="L22" s="198">
        <f t="shared" si="5"/>
        <v>69.863945578231295</v>
      </c>
      <c r="M22" s="95">
        <f t="shared" si="6"/>
        <v>90.191387559808618</v>
      </c>
      <c r="N22" s="96">
        <f t="shared" si="7"/>
        <v>82.456844640706535</v>
      </c>
      <c r="O22" s="199">
        <f t="shared" si="9"/>
        <v>123.08612440191386</v>
      </c>
      <c r="P22" s="198">
        <f t="shared" si="10"/>
        <v>118.02488960256925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104</v>
      </c>
      <c r="B23" s="141">
        <v>203</v>
      </c>
      <c r="C23" s="111">
        <v>3795</v>
      </c>
      <c r="D23" s="130">
        <f t="shared" si="1"/>
        <v>0.56052818149592343</v>
      </c>
      <c r="E23" s="80">
        <v>159</v>
      </c>
      <c r="F23" s="5">
        <v>2169</v>
      </c>
      <c r="G23" s="94">
        <f t="shared" si="2"/>
        <v>0.3282235975969614</v>
      </c>
      <c r="H23" s="79">
        <v>88</v>
      </c>
      <c r="I23" s="5">
        <v>564</v>
      </c>
      <c r="J23" s="153">
        <f t="shared" si="3"/>
        <v>8.2052237014578824E-2</v>
      </c>
      <c r="K23" s="194">
        <f t="shared" si="4"/>
        <v>127.67295597484276</v>
      </c>
      <c r="L23" s="198">
        <f t="shared" si="5"/>
        <v>174.96542185338865</v>
      </c>
      <c r="M23" s="95">
        <f t="shared" si="6"/>
        <v>230.68181818181816</v>
      </c>
      <c r="N23" s="96">
        <f t="shared" si="7"/>
        <v>672.872340425532</v>
      </c>
      <c r="O23" s="199">
        <f t="shared" si="9"/>
        <v>180.68181818181819</v>
      </c>
      <c r="P23" s="198">
        <f t="shared" si="10"/>
        <v>384.57446808510639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25</v>
      </c>
      <c r="B24" s="141">
        <v>817</v>
      </c>
      <c r="C24" s="111">
        <v>3687</v>
      </c>
      <c r="D24" s="130">
        <f t="shared" si="1"/>
        <v>0.54457639135058489</v>
      </c>
      <c r="E24" s="80">
        <v>834</v>
      </c>
      <c r="F24" s="5">
        <v>3333</v>
      </c>
      <c r="G24" s="94">
        <f t="shared" si="2"/>
        <v>0.50436572189519246</v>
      </c>
      <c r="H24" s="79">
        <v>907</v>
      </c>
      <c r="I24" s="5">
        <v>4019</v>
      </c>
      <c r="J24" s="153">
        <f t="shared" si="3"/>
        <v>0.58469493007374518</v>
      </c>
      <c r="K24" s="194">
        <f t="shared" si="4"/>
        <v>97.961630695443645</v>
      </c>
      <c r="L24" s="198">
        <f t="shared" si="5"/>
        <v>110.62106210621062</v>
      </c>
      <c r="M24" s="95">
        <f t="shared" si="6"/>
        <v>90.077177508269017</v>
      </c>
      <c r="N24" s="96">
        <f t="shared" si="7"/>
        <v>91.739238616571285</v>
      </c>
      <c r="O24" s="199">
        <f t="shared" si="9"/>
        <v>91.95148842337376</v>
      </c>
      <c r="P24" s="198">
        <f t="shared" si="10"/>
        <v>82.931077382433443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24</v>
      </c>
      <c r="B25" s="141">
        <v>678</v>
      </c>
      <c r="C25" s="111">
        <v>2995</v>
      </c>
      <c r="D25" s="130">
        <f t="shared" si="1"/>
        <v>0.44236677301193428</v>
      </c>
      <c r="E25" s="80">
        <v>530</v>
      </c>
      <c r="F25" s="5">
        <v>2476</v>
      </c>
      <c r="G25" s="94">
        <f t="shared" si="2"/>
        <v>0.37468032625637454</v>
      </c>
      <c r="H25" s="79">
        <v>457</v>
      </c>
      <c r="I25" s="5">
        <v>1803</v>
      </c>
      <c r="J25" s="153">
        <f t="shared" si="3"/>
        <v>0.26230528960511634</v>
      </c>
      <c r="K25" s="194">
        <f t="shared" si="4"/>
        <v>127.92452830188678</v>
      </c>
      <c r="L25" s="198">
        <f t="shared" si="5"/>
        <v>120.96122778675283</v>
      </c>
      <c r="M25" s="95">
        <f t="shared" si="6"/>
        <v>148.35886214442013</v>
      </c>
      <c r="N25" s="96">
        <f t="shared" si="7"/>
        <v>166.1120354963949</v>
      </c>
      <c r="O25" s="199">
        <f t="shared" si="9"/>
        <v>115.97374179431073</v>
      </c>
      <c r="P25" s="198">
        <f t="shared" si="10"/>
        <v>137.32667775929005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86</v>
      </c>
      <c r="B26" s="141">
        <v>503</v>
      </c>
      <c r="C26" s="111">
        <v>2713</v>
      </c>
      <c r="D26" s="130">
        <f t="shared" si="1"/>
        <v>0.40071487652132809</v>
      </c>
      <c r="E26" s="80">
        <v>567</v>
      </c>
      <c r="F26" s="5">
        <v>3059</v>
      </c>
      <c r="G26" s="94">
        <f t="shared" si="2"/>
        <v>0.46290271325454357</v>
      </c>
      <c r="H26" s="79">
        <v>410</v>
      </c>
      <c r="I26" s="5">
        <v>1971</v>
      </c>
      <c r="J26" s="153">
        <f t="shared" si="3"/>
        <v>0.28674638148179937</v>
      </c>
      <c r="K26" s="194">
        <f t="shared" si="4"/>
        <v>88.71252204585538</v>
      </c>
      <c r="L26" s="198">
        <f t="shared" si="5"/>
        <v>88.689114089571746</v>
      </c>
      <c r="M26" s="95">
        <f t="shared" si="6"/>
        <v>122.6829268292683</v>
      </c>
      <c r="N26" s="96">
        <f t="shared" si="7"/>
        <v>137.64586504312533</v>
      </c>
      <c r="O26" s="199">
        <f t="shared" si="9"/>
        <v>138.29268292682926</v>
      </c>
      <c r="P26" s="198">
        <f t="shared" si="10"/>
        <v>155.20040588533737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35</v>
      </c>
      <c r="B27" s="141">
        <v>390</v>
      </c>
      <c r="C27" s="111">
        <v>2397</v>
      </c>
      <c r="D27" s="130">
        <f t="shared" si="1"/>
        <v>0.35404112017015243</v>
      </c>
      <c r="E27" s="80">
        <v>395</v>
      </c>
      <c r="F27" s="5">
        <v>2561</v>
      </c>
      <c r="G27" s="94">
        <f t="shared" si="2"/>
        <v>0.38754293842591891</v>
      </c>
      <c r="H27" s="79">
        <v>388</v>
      </c>
      <c r="I27" s="5">
        <v>2414</v>
      </c>
      <c r="J27" s="153">
        <f t="shared" si="3"/>
        <v>0.35119521303757673</v>
      </c>
      <c r="K27" s="194">
        <f t="shared" si="4"/>
        <v>98.734177215189874</v>
      </c>
      <c r="L27" s="198">
        <f t="shared" si="5"/>
        <v>93.596251464271774</v>
      </c>
      <c r="M27" s="95">
        <f t="shared" si="6"/>
        <v>100.51546391752578</v>
      </c>
      <c r="N27" s="96">
        <f t="shared" si="7"/>
        <v>99.295774647887328</v>
      </c>
      <c r="O27" s="199">
        <f t="shared" si="9"/>
        <v>101.8041237113402</v>
      </c>
      <c r="P27" s="198">
        <f t="shared" si="10"/>
        <v>106.08947804473902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45</v>
      </c>
      <c r="B28" s="79">
        <v>173</v>
      </c>
      <c r="C28" s="5">
        <v>2172</v>
      </c>
      <c r="D28" s="130">
        <f t="shared" si="1"/>
        <v>0.32080822403403053</v>
      </c>
      <c r="E28" s="80">
        <v>112</v>
      </c>
      <c r="F28" s="5">
        <v>1287</v>
      </c>
      <c r="G28" s="94">
        <f t="shared" si="2"/>
        <v>0.19475508073180697</v>
      </c>
      <c r="H28" s="79">
        <v>115</v>
      </c>
      <c r="I28" s="5">
        <v>797</v>
      </c>
      <c r="J28" s="153">
        <f t="shared" si="3"/>
        <v>0.11594970372450235</v>
      </c>
      <c r="K28" s="194">
        <f t="shared" si="4"/>
        <v>154.46428571428572</v>
      </c>
      <c r="L28" s="198">
        <f t="shared" si="5"/>
        <v>168.76456876456876</v>
      </c>
      <c r="M28" s="95">
        <f t="shared" si="6"/>
        <v>150.43478260869566</v>
      </c>
      <c r="N28" s="96">
        <f t="shared" si="7"/>
        <v>272.5219573400251</v>
      </c>
      <c r="O28" s="199">
        <f t="shared" si="9"/>
        <v>97.391304347826093</v>
      </c>
      <c r="P28" s="198">
        <f t="shared" si="10"/>
        <v>161.48055207026349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41</v>
      </c>
      <c r="B29" s="79">
        <v>245</v>
      </c>
      <c r="C29" s="5">
        <v>1464</v>
      </c>
      <c r="D29" s="130">
        <f t="shared" si="1"/>
        <v>0.2162353775257001</v>
      </c>
      <c r="E29" s="80">
        <v>536</v>
      </c>
      <c r="F29" s="5">
        <v>3200</v>
      </c>
      <c r="G29" s="94">
        <f t="shared" si="2"/>
        <v>0.48423951697108186</v>
      </c>
      <c r="H29" s="79">
        <v>418</v>
      </c>
      <c r="I29" s="5">
        <v>3725</v>
      </c>
      <c r="J29" s="153">
        <f t="shared" si="3"/>
        <v>0.54192301928954989</v>
      </c>
      <c r="K29" s="194">
        <f t="shared" si="4"/>
        <v>45.708955223880601</v>
      </c>
      <c r="L29" s="198">
        <f t="shared" si="5"/>
        <v>45.75</v>
      </c>
      <c r="M29" s="95">
        <f t="shared" si="6"/>
        <v>58.612440191387563</v>
      </c>
      <c r="N29" s="96">
        <f t="shared" si="7"/>
        <v>39.302013422818796</v>
      </c>
      <c r="O29" s="199">
        <f t="shared" si="9"/>
        <v>128.22966507177034</v>
      </c>
      <c r="P29" s="198">
        <f t="shared" si="10"/>
        <v>85.90604026845638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43</v>
      </c>
      <c r="B30" s="79">
        <v>250</v>
      </c>
      <c r="C30" s="5">
        <v>1200</v>
      </c>
      <c r="D30" s="130">
        <f t="shared" si="1"/>
        <v>0.1772421127259837</v>
      </c>
      <c r="E30" s="80">
        <v>229</v>
      </c>
      <c r="F30" s="5">
        <v>1050</v>
      </c>
      <c r="G30" s="94">
        <f t="shared" si="2"/>
        <v>0.15889109150613623</v>
      </c>
      <c r="H30" s="79">
        <v>360</v>
      </c>
      <c r="I30" s="5">
        <v>2105</v>
      </c>
      <c r="J30" s="153">
        <f t="shared" si="3"/>
        <v>0.30624106190724898</v>
      </c>
      <c r="K30" s="194">
        <f t="shared" si="4"/>
        <v>109.1703056768559</v>
      </c>
      <c r="L30" s="198">
        <f t="shared" si="5"/>
        <v>114.28571428571428</v>
      </c>
      <c r="M30" s="95">
        <f t="shared" si="6"/>
        <v>69.444444444444443</v>
      </c>
      <c r="N30" s="96">
        <f t="shared" si="7"/>
        <v>57.00712589073634</v>
      </c>
      <c r="O30" s="199">
        <f t="shared" si="9"/>
        <v>63.611111111111107</v>
      </c>
      <c r="P30" s="198">
        <f t="shared" si="10"/>
        <v>49.881235154394297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50</v>
      </c>
      <c r="B31" s="79">
        <v>187</v>
      </c>
      <c r="C31" s="5">
        <v>1161</v>
      </c>
      <c r="D31" s="130">
        <f t="shared" si="1"/>
        <v>0.17148174406238922</v>
      </c>
      <c r="E31" s="80">
        <v>182</v>
      </c>
      <c r="F31" s="5">
        <v>1113</v>
      </c>
      <c r="G31" s="94">
        <f t="shared" si="2"/>
        <v>0.16842455699650438</v>
      </c>
      <c r="H31" s="79">
        <v>973</v>
      </c>
      <c r="I31" s="5">
        <v>7558</v>
      </c>
      <c r="J31" s="153">
        <f t="shared" si="3"/>
        <v>1.099558169071253</v>
      </c>
      <c r="K31" s="194">
        <f t="shared" si="4"/>
        <v>102.74725274725273</v>
      </c>
      <c r="L31" s="198">
        <f t="shared" si="5"/>
        <v>104.31266846361187</v>
      </c>
      <c r="M31" s="95">
        <f t="shared" si="6"/>
        <v>19.218910585817063</v>
      </c>
      <c r="N31" s="96">
        <f t="shared" si="7"/>
        <v>15.361206668430802</v>
      </c>
      <c r="O31" s="199">
        <f t="shared" si="9"/>
        <v>18.705035971223023</v>
      </c>
      <c r="P31" s="198">
        <f t="shared" si="10"/>
        <v>14.72611802064038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103</v>
      </c>
      <c r="B32" s="79">
        <v>78</v>
      </c>
      <c r="C32" s="5">
        <v>1096</v>
      </c>
      <c r="D32" s="130">
        <f t="shared" si="1"/>
        <v>0.16188112962306511</v>
      </c>
      <c r="E32" s="80">
        <v>78</v>
      </c>
      <c r="F32" s="5">
        <v>410</v>
      </c>
      <c r="G32" s="94">
        <f t="shared" si="2"/>
        <v>6.2043188111919861E-2</v>
      </c>
      <c r="H32" s="79">
        <v>85</v>
      </c>
      <c r="I32" s="5">
        <v>377</v>
      </c>
      <c r="J32" s="153">
        <f t="shared" si="3"/>
        <v>5.4846974032794704E-2</v>
      </c>
      <c r="K32" s="194">
        <f t="shared" si="4"/>
        <v>100</v>
      </c>
      <c r="L32" s="198">
        <f t="shared" si="5"/>
        <v>267.3170731707317</v>
      </c>
      <c r="M32" s="95">
        <f t="shared" si="6"/>
        <v>91.764705882352942</v>
      </c>
      <c r="N32" s="96">
        <f t="shared" si="7"/>
        <v>290.71618037135283</v>
      </c>
      <c r="O32" s="199">
        <f t="shared" si="9"/>
        <v>91.764705882352942</v>
      </c>
      <c r="P32" s="198">
        <f t="shared" si="10"/>
        <v>108.75331564986736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58</v>
      </c>
      <c r="B33" s="79">
        <v>186</v>
      </c>
      <c r="C33" s="5">
        <v>933</v>
      </c>
      <c r="D33" s="130">
        <f t="shared" si="1"/>
        <v>0.13780574264445231</v>
      </c>
      <c r="E33" s="80">
        <v>170</v>
      </c>
      <c r="F33" s="5">
        <v>715</v>
      </c>
      <c r="G33" s="94">
        <f t="shared" si="2"/>
        <v>0.10819726707322611</v>
      </c>
      <c r="H33" s="79">
        <v>199</v>
      </c>
      <c r="I33" s="5">
        <v>678</v>
      </c>
      <c r="J33" s="153">
        <f t="shared" si="3"/>
        <v>9.8637263645185186E-2</v>
      </c>
      <c r="K33" s="194">
        <f t="shared" si="4"/>
        <v>109.41176470588236</v>
      </c>
      <c r="L33" s="198">
        <f t="shared" si="5"/>
        <v>130.48951048951051</v>
      </c>
      <c r="M33" s="95">
        <f t="shared" si="6"/>
        <v>93.467336683417088</v>
      </c>
      <c r="N33" s="96">
        <f t="shared" si="7"/>
        <v>137.61061946902655</v>
      </c>
      <c r="O33" s="199">
        <f t="shared" si="9"/>
        <v>85.427135678391963</v>
      </c>
      <c r="P33" s="198">
        <f t="shared" si="10"/>
        <v>105.45722713864308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27</v>
      </c>
      <c r="B34" s="79">
        <v>38</v>
      </c>
      <c r="C34" s="5">
        <v>865</v>
      </c>
      <c r="D34" s="130">
        <f t="shared" si="1"/>
        <v>0.12776202292331323</v>
      </c>
      <c r="E34" s="80">
        <v>32</v>
      </c>
      <c r="F34" s="5">
        <v>619</v>
      </c>
      <c r="G34" s="94">
        <f t="shared" si="2"/>
        <v>9.3670081564093635E-2</v>
      </c>
      <c r="H34" s="79">
        <v>104</v>
      </c>
      <c r="I34" s="5">
        <v>693</v>
      </c>
      <c r="J34" s="153">
        <f t="shared" si="3"/>
        <v>0.1008195039913176</v>
      </c>
      <c r="K34" s="194">
        <f t="shared" si="4"/>
        <v>118.75</v>
      </c>
      <c r="L34" s="198">
        <f t="shared" si="5"/>
        <v>139.74151857835218</v>
      </c>
      <c r="M34" s="95">
        <f t="shared" si="6"/>
        <v>36.538461538461533</v>
      </c>
      <c r="N34" s="96">
        <f t="shared" si="7"/>
        <v>124.81962481962483</v>
      </c>
      <c r="O34" s="199">
        <f t="shared" si="9"/>
        <v>30.76923076923077</v>
      </c>
      <c r="P34" s="198">
        <f t="shared" si="10"/>
        <v>89.321789321789325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53</v>
      </c>
      <c r="B35" s="79">
        <v>220</v>
      </c>
      <c r="C35" s="5">
        <v>688</v>
      </c>
      <c r="D35" s="130">
        <f t="shared" si="1"/>
        <v>0.10161881129623065</v>
      </c>
      <c r="E35" s="80">
        <v>181</v>
      </c>
      <c r="F35" s="5">
        <v>529</v>
      </c>
      <c r="G35" s="94">
        <f t="shared" si="2"/>
        <v>8.0050845149281957E-2</v>
      </c>
      <c r="H35" s="79">
        <v>173</v>
      </c>
      <c r="I35" s="5">
        <v>535</v>
      </c>
      <c r="J35" s="153">
        <f t="shared" si="3"/>
        <v>7.7833239012056146E-2</v>
      </c>
      <c r="K35" s="194">
        <f t="shared" si="4"/>
        <v>121.54696132596685</v>
      </c>
      <c r="L35" s="198">
        <f t="shared" si="5"/>
        <v>130.05671077504726</v>
      </c>
      <c r="M35" s="95">
        <f t="shared" si="6"/>
        <v>127.16763005780348</v>
      </c>
      <c r="N35" s="96">
        <f t="shared" si="7"/>
        <v>128.5981308411215</v>
      </c>
      <c r="O35" s="199">
        <f t="shared" si="9"/>
        <v>104.62427745664739</v>
      </c>
      <c r="P35" s="198">
        <f t="shared" si="10"/>
        <v>98.878504672897193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18</v>
      </c>
      <c r="B36" s="79">
        <v>97</v>
      </c>
      <c r="C36" s="5">
        <v>587</v>
      </c>
      <c r="D36" s="130">
        <f t="shared" si="1"/>
        <v>8.6700933475127029E-2</v>
      </c>
      <c r="E36" s="80">
        <v>35</v>
      </c>
      <c r="F36" s="5">
        <v>419</v>
      </c>
      <c r="G36" s="94">
        <f t="shared" si="2"/>
        <v>6.3405111753401022E-2</v>
      </c>
      <c r="H36" s="79">
        <v>63</v>
      </c>
      <c r="I36" s="5">
        <v>832</v>
      </c>
      <c r="J36" s="153">
        <f t="shared" si="3"/>
        <v>0.12104159786547797</v>
      </c>
      <c r="K36" s="194">
        <f t="shared" si="4"/>
        <v>277.14285714285711</v>
      </c>
      <c r="L36" s="198">
        <f t="shared" si="5"/>
        <v>140.09546539379477</v>
      </c>
      <c r="M36" s="95">
        <f t="shared" si="6"/>
        <v>153.96825396825398</v>
      </c>
      <c r="N36" s="96">
        <f t="shared" si="7"/>
        <v>70.552884615384613</v>
      </c>
      <c r="O36" s="199">
        <f t="shared" si="9"/>
        <v>55.555555555555557</v>
      </c>
      <c r="P36" s="198">
        <f t="shared" si="10"/>
        <v>50.360576923076927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23</v>
      </c>
      <c r="B37" s="79">
        <v>112</v>
      </c>
      <c r="C37" s="5">
        <v>578</v>
      </c>
      <c r="D37" s="130">
        <f t="shared" si="1"/>
        <v>8.5371617629682151E-2</v>
      </c>
      <c r="E37" s="80">
        <v>78</v>
      </c>
      <c r="F37" s="5">
        <v>484</v>
      </c>
      <c r="G37" s="94">
        <f t="shared" si="2"/>
        <v>7.3241226941876125E-2</v>
      </c>
      <c r="H37" s="79">
        <v>154</v>
      </c>
      <c r="I37" s="5">
        <v>836</v>
      </c>
      <c r="J37" s="153">
        <f t="shared" si="3"/>
        <v>0.12162352862444663</v>
      </c>
      <c r="K37" s="194">
        <f t="shared" si="4"/>
        <v>143.58974358974359</v>
      </c>
      <c r="L37" s="198">
        <f t="shared" si="5"/>
        <v>119.42148760330578</v>
      </c>
      <c r="M37" s="95">
        <f t="shared" si="6"/>
        <v>72.727272727272734</v>
      </c>
      <c r="N37" s="96">
        <f t="shared" si="7"/>
        <v>69.138755980861248</v>
      </c>
      <c r="O37" s="199">
        <f t="shared" si="9"/>
        <v>50.649350649350644</v>
      </c>
      <c r="P37" s="198">
        <f t="shared" si="10"/>
        <v>57.894736842105267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74</v>
      </c>
      <c r="B38" s="79">
        <v>113</v>
      </c>
      <c r="C38" s="5">
        <v>529</v>
      </c>
      <c r="D38" s="130">
        <f t="shared" ref="D38:D69" si="11">IF($C$83&lt;&gt;0,C38/$C$83*100,0)</f>
        <v>7.8134231360037817E-2</v>
      </c>
      <c r="E38" s="80">
        <v>180</v>
      </c>
      <c r="F38" s="5">
        <v>702</v>
      </c>
      <c r="G38" s="94">
        <f t="shared" ref="G38:G69" si="12">IF($F$83&lt;&gt;0,F38/$F$83*100,0)</f>
        <v>0.10623004403553107</v>
      </c>
      <c r="H38" s="79">
        <v>181</v>
      </c>
      <c r="I38" s="5">
        <v>679</v>
      </c>
      <c r="J38" s="153">
        <f t="shared" ref="J38:J69" si="13">IF($I$83&lt;&gt;0,I38/$I$83*100,0)</f>
        <v>9.878274633492734E-2</v>
      </c>
      <c r="K38" s="194">
        <f t="shared" ref="K38:K69" si="14">IF(OR(B38&lt;&gt;0)*(E38&lt;&gt;0),B38/E38*100," ")</f>
        <v>62.777777777777779</v>
      </c>
      <c r="L38" s="198">
        <f t="shared" ref="L38:L69" si="15">IF(OR(C38&lt;&gt;0)*(F38&lt;&gt;0),C38/F38*100," ")</f>
        <v>75.356125356125361</v>
      </c>
      <c r="M38" s="95">
        <f t="shared" ref="M38:M69" si="16">IF(OR(B38&lt;&gt;0)*(H38&lt;&gt;0),B38/H38*100," ")</f>
        <v>62.430939226519335</v>
      </c>
      <c r="N38" s="96">
        <f t="shared" ref="N38:N69" si="17">IF(OR(C38&lt;&gt;0)*(I38&lt;&gt;0),C38/I38*100," ")</f>
        <v>77.908689248895442</v>
      </c>
      <c r="O38" s="199">
        <f t="shared" si="9"/>
        <v>99.447513812154696</v>
      </c>
      <c r="P38" s="198">
        <f t="shared" si="10"/>
        <v>103.38733431516938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91</v>
      </c>
      <c r="B39" s="79">
        <v>88</v>
      </c>
      <c r="C39" s="5">
        <v>476</v>
      </c>
      <c r="D39" s="130">
        <f t="shared" si="11"/>
        <v>7.0306038047973529E-2</v>
      </c>
      <c r="E39" s="80">
        <v>73</v>
      </c>
      <c r="F39" s="5">
        <v>460</v>
      </c>
      <c r="G39" s="94">
        <f t="shared" si="12"/>
        <v>6.9609430564593011E-2</v>
      </c>
      <c r="H39" s="79">
        <v>67</v>
      </c>
      <c r="I39" s="5">
        <v>431</v>
      </c>
      <c r="J39" s="153">
        <f t="shared" si="13"/>
        <v>6.27030392788714E-2</v>
      </c>
      <c r="K39" s="194">
        <f t="shared" si="14"/>
        <v>120.54794520547945</v>
      </c>
      <c r="L39" s="198">
        <f t="shared" si="15"/>
        <v>103.47826086956522</v>
      </c>
      <c r="M39" s="95">
        <f t="shared" si="16"/>
        <v>131.34328358208955</v>
      </c>
      <c r="N39" s="96">
        <f t="shared" si="17"/>
        <v>110.44083526682134</v>
      </c>
      <c r="O39" s="199">
        <f t="shared" ref="O39:O70" si="18">IF(OR(E39&lt;&gt;0)*(H39&lt;&gt;0),E39/H39*100," ")</f>
        <v>108.95522388059702</v>
      </c>
      <c r="P39" s="198">
        <f t="shared" si="10"/>
        <v>106.72853828306263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31</v>
      </c>
      <c r="B40" s="79">
        <v>102</v>
      </c>
      <c r="C40" s="5">
        <v>465</v>
      </c>
      <c r="D40" s="130">
        <f t="shared" si="11"/>
        <v>6.8681318681318687E-2</v>
      </c>
      <c r="E40" s="80">
        <v>95</v>
      </c>
      <c r="F40" s="5">
        <v>461</v>
      </c>
      <c r="G40" s="94">
        <f t="shared" si="12"/>
        <v>6.9760755413646472E-2</v>
      </c>
      <c r="H40" s="79">
        <v>71</v>
      </c>
      <c r="I40" s="5">
        <v>387</v>
      </c>
      <c r="J40" s="153">
        <f t="shared" si="13"/>
        <v>5.630180093021632E-2</v>
      </c>
      <c r="K40" s="194">
        <f t="shared" si="14"/>
        <v>107.36842105263158</v>
      </c>
      <c r="L40" s="198">
        <f t="shared" si="15"/>
        <v>100.86767895878526</v>
      </c>
      <c r="M40" s="95">
        <f t="shared" si="16"/>
        <v>143.66197183098592</v>
      </c>
      <c r="N40" s="96">
        <f t="shared" si="17"/>
        <v>120.15503875968992</v>
      </c>
      <c r="O40" s="199">
        <f t="shared" si="18"/>
        <v>133.80281690140845</v>
      </c>
      <c r="P40" s="198">
        <f t="shared" si="10"/>
        <v>119.12144702842377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30</v>
      </c>
      <c r="B41" s="79">
        <v>55</v>
      </c>
      <c r="C41" s="5">
        <v>424</v>
      </c>
      <c r="D41" s="130">
        <f t="shared" si="11"/>
        <v>6.2625546496514237E-2</v>
      </c>
      <c r="E41" s="80">
        <v>115</v>
      </c>
      <c r="F41" s="5">
        <v>774</v>
      </c>
      <c r="G41" s="94">
        <f t="shared" si="12"/>
        <v>0.11712543316738042</v>
      </c>
      <c r="H41" s="79">
        <v>176</v>
      </c>
      <c r="I41" s="5">
        <v>1311</v>
      </c>
      <c r="J41" s="153">
        <f t="shared" si="13"/>
        <v>0.19072780625197311</v>
      </c>
      <c r="K41" s="194">
        <f t="shared" si="14"/>
        <v>47.826086956521742</v>
      </c>
      <c r="L41" s="198">
        <f t="shared" si="15"/>
        <v>54.780361757105943</v>
      </c>
      <c r="M41" s="95">
        <f t="shared" si="16"/>
        <v>31.25</v>
      </c>
      <c r="N41" s="96">
        <f t="shared" si="17"/>
        <v>32.341723874904652</v>
      </c>
      <c r="O41" s="199">
        <f t="shared" si="18"/>
        <v>65.340909090909093</v>
      </c>
      <c r="P41" s="198">
        <f t="shared" si="10"/>
        <v>59.038901601830659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73</v>
      </c>
      <c r="B42" s="79">
        <v>12</v>
      </c>
      <c r="C42" s="5">
        <v>320</v>
      </c>
      <c r="D42" s="130">
        <f t="shared" si="11"/>
        <v>4.7264563393595652E-2</v>
      </c>
      <c r="E42" s="80">
        <v>15</v>
      </c>
      <c r="F42" s="5">
        <v>69</v>
      </c>
      <c r="G42" s="94">
        <f t="shared" si="12"/>
        <v>1.0441414584688951E-2</v>
      </c>
      <c r="H42" s="79">
        <v>10</v>
      </c>
      <c r="I42" s="5">
        <v>39</v>
      </c>
      <c r="J42" s="153">
        <f t="shared" si="13"/>
        <v>5.6738248999442797E-3</v>
      </c>
      <c r="K42" s="194">
        <f t="shared" si="14"/>
        <v>80</v>
      </c>
      <c r="L42" s="198">
        <f t="shared" si="15"/>
        <v>463.768115942029</v>
      </c>
      <c r="M42" s="95">
        <f t="shared" si="16"/>
        <v>120</v>
      </c>
      <c r="N42" s="96">
        <f t="shared" si="17"/>
        <v>820.51282051282044</v>
      </c>
      <c r="O42" s="199">
        <f t="shared" si="18"/>
        <v>150</v>
      </c>
      <c r="P42" s="198">
        <f t="shared" si="10"/>
        <v>176.92307692307691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69</v>
      </c>
      <c r="B43" s="79">
        <v>44</v>
      </c>
      <c r="C43" s="5">
        <v>308</v>
      </c>
      <c r="D43" s="130">
        <f t="shared" si="11"/>
        <v>4.5492142266335814E-2</v>
      </c>
      <c r="E43" s="80">
        <v>30</v>
      </c>
      <c r="F43" s="5">
        <v>157</v>
      </c>
      <c r="G43" s="94">
        <f t="shared" si="12"/>
        <v>2.3758001301393702E-2</v>
      </c>
      <c r="H43" s="79">
        <v>32</v>
      </c>
      <c r="I43" s="5">
        <v>270</v>
      </c>
      <c r="J43" s="153">
        <f t="shared" si="13"/>
        <v>3.928032623038348E-2</v>
      </c>
      <c r="K43" s="194">
        <f t="shared" si="14"/>
        <v>146.66666666666666</v>
      </c>
      <c r="L43" s="198">
        <f t="shared" si="15"/>
        <v>196.17834394904457</v>
      </c>
      <c r="M43" s="95">
        <f t="shared" si="16"/>
        <v>137.5</v>
      </c>
      <c r="N43" s="96">
        <f t="shared" si="17"/>
        <v>114.07407407407408</v>
      </c>
      <c r="O43" s="199">
        <f t="shared" si="18"/>
        <v>93.75</v>
      </c>
      <c r="P43" s="198">
        <f t="shared" si="10"/>
        <v>58.148148148148152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55</v>
      </c>
      <c r="B44" s="79">
        <v>67</v>
      </c>
      <c r="C44" s="5">
        <v>287</v>
      </c>
      <c r="D44" s="130">
        <f t="shared" si="11"/>
        <v>4.2390405293631098E-2</v>
      </c>
      <c r="E44" s="80">
        <v>110</v>
      </c>
      <c r="F44" s="5">
        <v>741</v>
      </c>
      <c r="G44" s="94">
        <f t="shared" si="12"/>
        <v>0.11213171314861613</v>
      </c>
      <c r="H44" s="79">
        <v>30</v>
      </c>
      <c r="I44" s="5">
        <v>157</v>
      </c>
      <c r="J44" s="153">
        <f t="shared" si="13"/>
        <v>2.2840782289519281E-2</v>
      </c>
      <c r="K44" s="194">
        <f t="shared" si="14"/>
        <v>60.909090909090914</v>
      </c>
      <c r="L44" s="198">
        <f t="shared" si="15"/>
        <v>38.731443994601889</v>
      </c>
      <c r="M44" s="95">
        <f t="shared" si="16"/>
        <v>223.33333333333334</v>
      </c>
      <c r="N44" s="96">
        <f t="shared" si="17"/>
        <v>182.80254777070064</v>
      </c>
      <c r="O44" s="199">
        <f t="shared" si="18"/>
        <v>366.66666666666663</v>
      </c>
      <c r="P44" s="198">
        <f t="shared" si="10"/>
        <v>471.97452229299364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82</v>
      </c>
      <c r="B45" s="79">
        <v>44</v>
      </c>
      <c r="C45" s="5">
        <v>262</v>
      </c>
      <c r="D45" s="130">
        <f t="shared" si="11"/>
        <v>3.869786127850644E-2</v>
      </c>
      <c r="E45" s="80">
        <v>69</v>
      </c>
      <c r="F45" s="5">
        <v>359</v>
      </c>
      <c r="G45" s="94">
        <f t="shared" si="12"/>
        <v>5.4325620810193237E-2</v>
      </c>
      <c r="H45" s="79">
        <v>46</v>
      </c>
      <c r="I45" s="5">
        <v>236</v>
      </c>
      <c r="J45" s="153">
        <f t="shared" si="13"/>
        <v>3.4333914779150002E-2</v>
      </c>
      <c r="K45" s="194">
        <f t="shared" si="14"/>
        <v>63.768115942028977</v>
      </c>
      <c r="L45" s="198">
        <f t="shared" si="15"/>
        <v>72.98050139275766</v>
      </c>
      <c r="M45" s="95">
        <f t="shared" si="16"/>
        <v>95.652173913043484</v>
      </c>
      <c r="N45" s="96">
        <f t="shared" si="17"/>
        <v>111.01694915254237</v>
      </c>
      <c r="O45" s="199">
        <f t="shared" si="18"/>
        <v>150</v>
      </c>
      <c r="P45" s="198">
        <f t="shared" si="10"/>
        <v>152.11864406779659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21</v>
      </c>
      <c r="B46" s="79">
        <v>50</v>
      </c>
      <c r="C46" s="5">
        <v>228</v>
      </c>
      <c r="D46" s="130">
        <f t="shared" si="11"/>
        <v>3.3676001417936904E-2</v>
      </c>
      <c r="E46" s="80">
        <v>120</v>
      </c>
      <c r="F46" s="5">
        <v>634</v>
      </c>
      <c r="G46" s="94">
        <f t="shared" si="12"/>
        <v>9.5939954299895588E-2</v>
      </c>
      <c r="H46" s="79">
        <v>164</v>
      </c>
      <c r="I46" s="5">
        <v>861</v>
      </c>
      <c r="J46" s="153">
        <f t="shared" si="13"/>
        <v>0.12526059586800065</v>
      </c>
      <c r="K46" s="194">
        <f t="shared" si="14"/>
        <v>41.666666666666671</v>
      </c>
      <c r="L46" s="198">
        <f t="shared" si="15"/>
        <v>35.962145110410091</v>
      </c>
      <c r="M46" s="95">
        <f t="shared" si="16"/>
        <v>30.487804878048781</v>
      </c>
      <c r="N46" s="96">
        <f t="shared" si="17"/>
        <v>26.480836236933797</v>
      </c>
      <c r="O46" s="199">
        <f t="shared" si="18"/>
        <v>73.170731707317074</v>
      </c>
      <c r="P46" s="198">
        <f t="shared" si="10"/>
        <v>73.635307781649246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93</v>
      </c>
      <c r="B47" s="79">
        <v>50</v>
      </c>
      <c r="C47" s="5">
        <v>224</v>
      </c>
      <c r="D47" s="130">
        <f t="shared" si="11"/>
        <v>3.3085194375516956E-2</v>
      </c>
      <c r="E47" s="80">
        <v>42</v>
      </c>
      <c r="F47" s="5">
        <v>202</v>
      </c>
      <c r="G47" s="94">
        <f t="shared" si="12"/>
        <v>3.0567619508799541E-2</v>
      </c>
      <c r="H47" s="79">
        <v>58</v>
      </c>
      <c r="I47" s="5">
        <v>281</v>
      </c>
      <c r="J47" s="153">
        <f t="shared" si="13"/>
        <v>4.0880635817547244E-2</v>
      </c>
      <c r="K47" s="194">
        <f t="shared" si="14"/>
        <v>119.04761904761905</v>
      </c>
      <c r="L47" s="198">
        <f t="shared" si="15"/>
        <v>110.8910891089109</v>
      </c>
      <c r="M47" s="95">
        <f t="shared" si="16"/>
        <v>86.206896551724128</v>
      </c>
      <c r="N47" s="96">
        <f t="shared" si="17"/>
        <v>79.715302491103202</v>
      </c>
      <c r="O47" s="199">
        <f t="shared" si="18"/>
        <v>72.41379310344827</v>
      </c>
      <c r="P47" s="198">
        <f t="shared" si="10"/>
        <v>71.886120996441278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48</v>
      </c>
      <c r="B48" s="79">
        <v>42</v>
      </c>
      <c r="C48" s="5">
        <v>221</v>
      </c>
      <c r="D48" s="130">
        <f t="shared" si="11"/>
        <v>3.2642089093701997E-2</v>
      </c>
      <c r="E48" s="80">
        <v>40</v>
      </c>
      <c r="F48" s="5">
        <v>179</v>
      </c>
      <c r="G48" s="94">
        <f t="shared" si="12"/>
        <v>2.7087147980569892E-2</v>
      </c>
      <c r="H48" s="79">
        <v>66</v>
      </c>
      <c r="I48" s="5">
        <v>276</v>
      </c>
      <c r="J48" s="153">
        <f t="shared" si="13"/>
        <v>4.0153222368836443E-2</v>
      </c>
      <c r="K48" s="194">
        <f t="shared" si="14"/>
        <v>105</v>
      </c>
      <c r="L48" s="198">
        <f t="shared" si="15"/>
        <v>123.463687150838</v>
      </c>
      <c r="M48" s="95">
        <f t="shared" si="16"/>
        <v>63.636363636363633</v>
      </c>
      <c r="N48" s="96">
        <f t="shared" si="17"/>
        <v>80.072463768115938</v>
      </c>
      <c r="O48" s="199">
        <f t="shared" si="18"/>
        <v>60.606060606060609</v>
      </c>
      <c r="P48" s="198">
        <f t="shared" si="10"/>
        <v>64.85507246376811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36</v>
      </c>
      <c r="B49" s="79">
        <v>46</v>
      </c>
      <c r="C49" s="5">
        <v>211</v>
      </c>
      <c r="D49" s="130">
        <f t="shared" si="11"/>
        <v>3.1165071487652133E-2</v>
      </c>
      <c r="E49" s="80">
        <v>88</v>
      </c>
      <c r="F49" s="5">
        <v>399</v>
      </c>
      <c r="G49" s="94">
        <f t="shared" si="12"/>
        <v>6.0378614772331765E-2</v>
      </c>
      <c r="H49" s="79">
        <v>83</v>
      </c>
      <c r="I49" s="5">
        <v>372</v>
      </c>
      <c r="J49" s="153">
        <f t="shared" si="13"/>
        <v>5.4119560584083903E-2</v>
      </c>
      <c r="K49" s="194">
        <f t="shared" si="14"/>
        <v>52.272727272727273</v>
      </c>
      <c r="L49" s="198">
        <f t="shared" si="15"/>
        <v>52.882205513784463</v>
      </c>
      <c r="M49" s="95">
        <f t="shared" si="16"/>
        <v>55.421686746987952</v>
      </c>
      <c r="N49" s="96">
        <f t="shared" si="17"/>
        <v>56.720430107526887</v>
      </c>
      <c r="O49" s="199">
        <f t="shared" si="18"/>
        <v>106.02409638554218</v>
      </c>
      <c r="P49" s="198">
        <f t="shared" si="10"/>
        <v>107.25806451612902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63</v>
      </c>
      <c r="B50" s="79">
        <v>23</v>
      </c>
      <c r="C50" s="5">
        <v>199</v>
      </c>
      <c r="D50" s="130">
        <f t="shared" si="11"/>
        <v>2.9392650360392295E-2</v>
      </c>
      <c r="E50" s="80">
        <v>25</v>
      </c>
      <c r="F50" s="5">
        <v>530</v>
      </c>
      <c r="G50" s="94">
        <f t="shared" si="12"/>
        <v>8.0202169998335432E-2</v>
      </c>
      <c r="H50" s="79">
        <v>11</v>
      </c>
      <c r="I50" s="5">
        <v>41</v>
      </c>
      <c r="J50" s="153">
        <f t="shared" si="13"/>
        <v>5.9647902794286028E-3</v>
      </c>
      <c r="K50" s="194">
        <f t="shared" si="14"/>
        <v>92</v>
      </c>
      <c r="L50" s="198">
        <f t="shared" si="15"/>
        <v>37.547169811320757</v>
      </c>
      <c r="M50" s="95">
        <f t="shared" si="16"/>
        <v>209.09090909090909</v>
      </c>
      <c r="N50" s="96">
        <f t="shared" si="17"/>
        <v>485.36585365853659</v>
      </c>
      <c r="O50" s="199">
        <f t="shared" si="18"/>
        <v>227.27272727272728</v>
      </c>
      <c r="P50" s="198">
        <f t="shared" si="10"/>
        <v>1292.6829268292684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37</v>
      </c>
      <c r="B51" s="79">
        <v>24</v>
      </c>
      <c r="C51" s="5">
        <v>161</v>
      </c>
      <c r="D51" s="130">
        <f t="shared" si="11"/>
        <v>2.3779983457402811E-2</v>
      </c>
      <c r="E51" s="80">
        <v>19</v>
      </c>
      <c r="F51" s="5">
        <v>153</v>
      </c>
      <c r="G51" s="94">
        <f t="shared" si="12"/>
        <v>2.3152701905179849E-2</v>
      </c>
      <c r="H51" s="79">
        <v>27</v>
      </c>
      <c r="I51" s="5">
        <v>101</v>
      </c>
      <c r="J51" s="153">
        <f t="shared" si="13"/>
        <v>1.4693751663958263E-2</v>
      </c>
      <c r="K51" s="194">
        <f t="shared" si="14"/>
        <v>126.31578947368421</v>
      </c>
      <c r="L51" s="198">
        <f t="shared" si="15"/>
        <v>105.22875816993465</v>
      </c>
      <c r="M51" s="95">
        <f t="shared" si="16"/>
        <v>88.888888888888886</v>
      </c>
      <c r="N51" s="96">
        <f t="shared" si="17"/>
        <v>159.40594059405942</v>
      </c>
      <c r="O51" s="199">
        <f t="shared" si="18"/>
        <v>70.370370370370367</v>
      </c>
      <c r="P51" s="198">
        <f t="shared" si="10"/>
        <v>151.48514851485149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66</v>
      </c>
      <c r="B52" s="79">
        <v>39</v>
      </c>
      <c r="C52" s="5">
        <v>157</v>
      </c>
      <c r="D52" s="130">
        <f t="shared" si="11"/>
        <v>2.3189176414982866E-2</v>
      </c>
      <c r="E52" s="80">
        <v>23</v>
      </c>
      <c r="F52" s="5">
        <v>69</v>
      </c>
      <c r="G52" s="94">
        <f t="shared" si="12"/>
        <v>1.0441414584688951E-2</v>
      </c>
      <c r="H52" s="79">
        <v>17</v>
      </c>
      <c r="I52" s="5">
        <v>58</v>
      </c>
      <c r="J52" s="153">
        <f t="shared" si="13"/>
        <v>8.4379960050453406E-3</v>
      </c>
      <c r="K52" s="194">
        <f t="shared" si="14"/>
        <v>169.56521739130434</v>
      </c>
      <c r="L52" s="198">
        <f t="shared" si="15"/>
        <v>227.53623188405797</v>
      </c>
      <c r="M52" s="95">
        <f t="shared" si="16"/>
        <v>229.41176470588235</v>
      </c>
      <c r="N52" s="96">
        <f t="shared" si="17"/>
        <v>270.68965517241378</v>
      </c>
      <c r="O52" s="199">
        <f t="shared" si="18"/>
        <v>135.29411764705884</v>
      </c>
      <c r="P52" s="198">
        <f t="shared" si="10"/>
        <v>118.96551724137932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38</v>
      </c>
      <c r="B53" s="79">
        <v>34</v>
      </c>
      <c r="C53" s="5">
        <v>156</v>
      </c>
      <c r="D53" s="130">
        <f t="shared" si="11"/>
        <v>2.3041474654377881E-2</v>
      </c>
      <c r="E53" s="80">
        <v>33</v>
      </c>
      <c r="F53" s="5">
        <v>123</v>
      </c>
      <c r="G53" s="94">
        <f t="shared" si="12"/>
        <v>1.8612956433575956E-2</v>
      </c>
      <c r="H53" s="79">
        <v>30</v>
      </c>
      <c r="I53" s="5">
        <v>108</v>
      </c>
      <c r="J53" s="153">
        <f t="shared" si="13"/>
        <v>1.5712130492153392E-2</v>
      </c>
      <c r="K53" s="194">
        <f t="shared" si="14"/>
        <v>103.03030303030303</v>
      </c>
      <c r="L53" s="198">
        <f t="shared" si="15"/>
        <v>126.82926829268293</v>
      </c>
      <c r="M53" s="95">
        <f t="shared" si="16"/>
        <v>113.33333333333333</v>
      </c>
      <c r="N53" s="96">
        <f t="shared" si="17"/>
        <v>144.44444444444443</v>
      </c>
      <c r="O53" s="199">
        <f t="shared" si="18"/>
        <v>110.00000000000001</v>
      </c>
      <c r="P53" s="198">
        <f t="shared" si="10"/>
        <v>113.88888888888889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88</v>
      </c>
      <c r="B54" s="79">
        <v>64</v>
      </c>
      <c r="C54" s="5">
        <v>133</v>
      </c>
      <c r="D54" s="130">
        <f t="shared" si="11"/>
        <v>1.9644334160463194E-2</v>
      </c>
      <c r="E54" s="80">
        <v>53</v>
      </c>
      <c r="F54" s="5">
        <v>169</v>
      </c>
      <c r="G54" s="94">
        <f t="shared" si="12"/>
        <v>2.5573899490035256E-2</v>
      </c>
      <c r="H54" s="79">
        <v>54</v>
      </c>
      <c r="I54" s="5">
        <v>190</v>
      </c>
      <c r="J54" s="153">
        <f t="shared" si="13"/>
        <v>2.7641711051010594E-2</v>
      </c>
      <c r="K54" s="194">
        <f t="shared" si="14"/>
        <v>120.75471698113208</v>
      </c>
      <c r="L54" s="198">
        <f t="shared" si="15"/>
        <v>78.698224852071007</v>
      </c>
      <c r="M54" s="95">
        <f t="shared" si="16"/>
        <v>118.5185185185185</v>
      </c>
      <c r="N54" s="96">
        <f t="shared" si="17"/>
        <v>70</v>
      </c>
      <c r="O54" s="199">
        <f t="shared" si="18"/>
        <v>98.148148148148152</v>
      </c>
      <c r="P54" s="198">
        <f t="shared" si="10"/>
        <v>88.94736842105263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65</v>
      </c>
      <c r="B55" s="79">
        <v>41</v>
      </c>
      <c r="C55" s="5">
        <v>112</v>
      </c>
      <c r="D55" s="130">
        <f t="shared" si="11"/>
        <v>1.6542597187758478E-2</v>
      </c>
      <c r="E55" s="80">
        <v>52</v>
      </c>
      <c r="F55" s="5">
        <v>137</v>
      </c>
      <c r="G55" s="94">
        <f t="shared" si="12"/>
        <v>2.0731504320324442E-2</v>
      </c>
      <c r="H55" s="79">
        <v>82</v>
      </c>
      <c r="I55" s="5">
        <v>188</v>
      </c>
      <c r="J55" s="153">
        <f t="shared" si="13"/>
        <v>2.7350745671526275E-2</v>
      </c>
      <c r="K55" s="194">
        <f t="shared" si="14"/>
        <v>78.84615384615384</v>
      </c>
      <c r="L55" s="198">
        <f t="shared" si="15"/>
        <v>81.751824817518255</v>
      </c>
      <c r="M55" s="95">
        <f t="shared" si="16"/>
        <v>50</v>
      </c>
      <c r="N55" s="96">
        <f t="shared" si="17"/>
        <v>59.574468085106382</v>
      </c>
      <c r="O55" s="199">
        <f t="shared" si="18"/>
        <v>63.414634146341463</v>
      </c>
      <c r="P55" s="198">
        <f t="shared" si="10"/>
        <v>72.872340425531917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60</v>
      </c>
      <c r="B56" s="79">
        <v>21</v>
      </c>
      <c r="C56" s="5">
        <v>96</v>
      </c>
      <c r="D56" s="130">
        <f t="shared" si="11"/>
        <v>1.4179369018078695E-2</v>
      </c>
      <c r="E56" s="80">
        <v>33</v>
      </c>
      <c r="F56" s="5">
        <v>186</v>
      </c>
      <c r="G56" s="94">
        <f t="shared" si="12"/>
        <v>2.8146421923944131E-2</v>
      </c>
      <c r="H56" s="79">
        <v>45</v>
      </c>
      <c r="I56" s="5">
        <v>169</v>
      </c>
      <c r="J56" s="153">
        <f t="shared" si="13"/>
        <v>2.4586574566425212E-2</v>
      </c>
      <c r="K56" s="194">
        <f t="shared" si="14"/>
        <v>63.636363636363633</v>
      </c>
      <c r="L56" s="198">
        <f t="shared" si="15"/>
        <v>51.612903225806448</v>
      </c>
      <c r="M56" s="95">
        <f t="shared" si="16"/>
        <v>46.666666666666664</v>
      </c>
      <c r="N56" s="96">
        <f t="shared" si="17"/>
        <v>56.80473372781065</v>
      </c>
      <c r="O56" s="199">
        <f t="shared" si="18"/>
        <v>73.333333333333329</v>
      </c>
      <c r="P56" s="198">
        <f t="shared" si="10"/>
        <v>110.05917159763314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46</v>
      </c>
      <c r="B57" s="79">
        <v>27</v>
      </c>
      <c r="C57" s="5">
        <v>85</v>
      </c>
      <c r="D57" s="130">
        <f t="shared" si="11"/>
        <v>1.2554649651423845E-2</v>
      </c>
      <c r="E57" s="80">
        <v>5</v>
      </c>
      <c r="F57" s="5">
        <v>9</v>
      </c>
      <c r="G57" s="94">
        <f t="shared" si="12"/>
        <v>1.3619236414811676E-3</v>
      </c>
      <c r="H57" s="79">
        <v>0</v>
      </c>
      <c r="I57" s="5">
        <v>0</v>
      </c>
      <c r="J57" s="153">
        <f t="shared" si="13"/>
        <v>0</v>
      </c>
      <c r="K57" s="194">
        <f t="shared" si="14"/>
        <v>540</v>
      </c>
      <c r="L57" s="198">
        <f t="shared" si="15"/>
        <v>944.44444444444446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59</v>
      </c>
      <c r="B58" s="79">
        <v>35</v>
      </c>
      <c r="C58" s="5">
        <v>81</v>
      </c>
      <c r="D58" s="130">
        <f t="shared" si="11"/>
        <v>1.19638426090039E-2</v>
      </c>
      <c r="E58" s="80">
        <v>11</v>
      </c>
      <c r="F58" s="5">
        <v>26</v>
      </c>
      <c r="G58" s="94">
        <f t="shared" si="12"/>
        <v>3.93444607539004E-3</v>
      </c>
      <c r="H58" s="79">
        <v>36</v>
      </c>
      <c r="I58" s="5">
        <v>108</v>
      </c>
      <c r="J58" s="153">
        <f t="shared" si="13"/>
        <v>1.5712130492153392E-2</v>
      </c>
      <c r="K58" s="194">
        <f t="shared" si="14"/>
        <v>318.18181818181819</v>
      </c>
      <c r="L58" s="198">
        <f t="shared" si="15"/>
        <v>311.53846153846155</v>
      </c>
      <c r="M58" s="95">
        <f t="shared" si="16"/>
        <v>97.222222222222214</v>
      </c>
      <c r="N58" s="96">
        <f t="shared" si="17"/>
        <v>75</v>
      </c>
      <c r="O58" s="199">
        <f t="shared" si="18"/>
        <v>30.555555555555557</v>
      </c>
      <c r="P58" s="198">
        <f t="shared" si="10"/>
        <v>24.074074074074073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75</v>
      </c>
      <c r="B59" s="79">
        <v>32</v>
      </c>
      <c r="C59" s="5">
        <v>73</v>
      </c>
      <c r="D59" s="130">
        <f t="shared" si="11"/>
        <v>1.0782228524164009E-2</v>
      </c>
      <c r="E59" s="80">
        <v>19</v>
      </c>
      <c r="F59" s="5">
        <v>64</v>
      </c>
      <c r="G59" s="94">
        <f t="shared" si="12"/>
        <v>9.684790339421637E-3</v>
      </c>
      <c r="H59" s="79">
        <v>26</v>
      </c>
      <c r="I59" s="5">
        <v>79</v>
      </c>
      <c r="J59" s="153">
        <f t="shared" si="13"/>
        <v>1.1493132489630723E-2</v>
      </c>
      <c r="K59" s="194">
        <f t="shared" si="14"/>
        <v>168.42105263157893</v>
      </c>
      <c r="L59" s="198">
        <f t="shared" si="15"/>
        <v>114.0625</v>
      </c>
      <c r="M59" s="95">
        <f t="shared" si="16"/>
        <v>123.07692307692308</v>
      </c>
      <c r="N59" s="96">
        <f t="shared" si="17"/>
        <v>92.405063291139243</v>
      </c>
      <c r="O59" s="199">
        <f t="shared" si="18"/>
        <v>73.076923076923066</v>
      </c>
      <c r="P59" s="198">
        <f t="shared" si="10"/>
        <v>81.012658227848107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92</v>
      </c>
      <c r="B60" s="79">
        <v>18</v>
      </c>
      <c r="C60" s="5">
        <v>64</v>
      </c>
      <c r="D60" s="130">
        <f t="shared" si="11"/>
        <v>9.4529126787191303E-3</v>
      </c>
      <c r="E60" s="80">
        <v>8</v>
      </c>
      <c r="F60" s="5">
        <v>17</v>
      </c>
      <c r="G60" s="94">
        <f t="shared" si="12"/>
        <v>2.5725224339088722E-3</v>
      </c>
      <c r="H60" s="79">
        <v>5</v>
      </c>
      <c r="I60" s="5">
        <v>24</v>
      </c>
      <c r="J60" s="153">
        <f t="shared" si="13"/>
        <v>3.4915845538118647E-3</v>
      </c>
      <c r="K60" s="194">
        <f t="shared" si="14"/>
        <v>225</v>
      </c>
      <c r="L60" s="198">
        <f t="shared" si="15"/>
        <v>376.47058823529409</v>
      </c>
      <c r="M60" s="95">
        <f t="shared" si="16"/>
        <v>360</v>
      </c>
      <c r="N60" s="96">
        <f t="shared" si="17"/>
        <v>266.66666666666663</v>
      </c>
      <c r="O60" s="199">
        <f t="shared" si="18"/>
        <v>160</v>
      </c>
      <c r="P60" s="198">
        <f t="shared" si="10"/>
        <v>70.833333333333343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42</v>
      </c>
      <c r="B61" s="79">
        <v>13</v>
      </c>
      <c r="C61" s="5">
        <v>60</v>
      </c>
      <c r="D61" s="130">
        <f t="shared" si="11"/>
        <v>8.8621056362991855E-3</v>
      </c>
      <c r="E61" s="80">
        <v>5</v>
      </c>
      <c r="F61" s="5">
        <v>58</v>
      </c>
      <c r="G61" s="94">
        <f t="shared" si="12"/>
        <v>8.7768412451008585E-3</v>
      </c>
      <c r="H61" s="79">
        <v>9</v>
      </c>
      <c r="I61" s="5">
        <v>51</v>
      </c>
      <c r="J61" s="153">
        <f t="shared" si="13"/>
        <v>7.4196171768502123E-3</v>
      </c>
      <c r="K61" s="194">
        <f t="shared" si="14"/>
        <v>260</v>
      </c>
      <c r="L61" s="198">
        <f t="shared" si="15"/>
        <v>103.44827586206897</v>
      </c>
      <c r="M61" s="95">
        <f t="shared" si="16"/>
        <v>144.44444444444443</v>
      </c>
      <c r="N61" s="96">
        <f t="shared" si="17"/>
        <v>117.64705882352942</v>
      </c>
      <c r="O61" s="199">
        <f t="shared" si="18"/>
        <v>55.555555555555557</v>
      </c>
      <c r="P61" s="198">
        <f t="shared" si="10"/>
        <v>113.72549019607843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33</v>
      </c>
      <c r="B62" s="79">
        <v>14</v>
      </c>
      <c r="C62" s="5">
        <v>45</v>
      </c>
      <c r="D62" s="130">
        <f t="shared" si="11"/>
        <v>6.6465792272243883E-3</v>
      </c>
      <c r="E62" s="80">
        <v>16</v>
      </c>
      <c r="F62" s="5">
        <v>113</v>
      </c>
      <c r="G62" s="94">
        <f t="shared" si="12"/>
        <v>1.7099707943041328E-2</v>
      </c>
      <c r="H62" s="79">
        <v>21</v>
      </c>
      <c r="I62" s="5">
        <v>109</v>
      </c>
      <c r="J62" s="153">
        <f t="shared" si="13"/>
        <v>1.5857613181895554E-2</v>
      </c>
      <c r="K62" s="194">
        <f t="shared" si="14"/>
        <v>87.5</v>
      </c>
      <c r="L62" s="198">
        <f t="shared" si="15"/>
        <v>39.823008849557525</v>
      </c>
      <c r="M62" s="95">
        <f t="shared" si="16"/>
        <v>66.666666666666657</v>
      </c>
      <c r="N62" s="96">
        <f t="shared" si="17"/>
        <v>41.284403669724774</v>
      </c>
      <c r="O62" s="199">
        <f t="shared" si="18"/>
        <v>76.19047619047619</v>
      </c>
      <c r="P62" s="198">
        <f t="shared" si="10"/>
        <v>103.6697247706422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62</v>
      </c>
      <c r="B63" s="79">
        <v>7</v>
      </c>
      <c r="C63" s="5">
        <v>36</v>
      </c>
      <c r="D63" s="130">
        <f t="shared" si="11"/>
        <v>5.3172633817795108E-3</v>
      </c>
      <c r="E63" s="80">
        <v>8</v>
      </c>
      <c r="F63" s="5">
        <v>30</v>
      </c>
      <c r="G63" s="94">
        <f t="shared" si="12"/>
        <v>4.5397454716038926E-3</v>
      </c>
      <c r="H63" s="79">
        <v>4</v>
      </c>
      <c r="I63" s="5">
        <v>18</v>
      </c>
      <c r="J63" s="153">
        <f t="shared" si="13"/>
        <v>2.6186884153588984E-3</v>
      </c>
      <c r="K63" s="194">
        <f t="shared" si="14"/>
        <v>87.5</v>
      </c>
      <c r="L63" s="198">
        <f t="shared" si="15"/>
        <v>120</v>
      </c>
      <c r="M63" s="95">
        <f t="shared" si="16"/>
        <v>175</v>
      </c>
      <c r="N63" s="96">
        <f t="shared" si="17"/>
        <v>200</v>
      </c>
      <c r="O63" s="199">
        <f t="shared" si="18"/>
        <v>200</v>
      </c>
      <c r="P63" s="198">
        <f t="shared" si="10"/>
        <v>166.66666666666669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39</v>
      </c>
      <c r="B64" s="79">
        <v>6</v>
      </c>
      <c r="C64" s="5">
        <v>30</v>
      </c>
      <c r="D64" s="130">
        <f t="shared" si="11"/>
        <v>4.4310528181495928E-3</v>
      </c>
      <c r="E64" s="80">
        <v>11</v>
      </c>
      <c r="F64" s="5">
        <v>37</v>
      </c>
      <c r="G64" s="94">
        <f t="shared" si="12"/>
        <v>5.5990194149781337E-3</v>
      </c>
      <c r="H64" s="79">
        <v>22</v>
      </c>
      <c r="I64" s="5">
        <v>94</v>
      </c>
      <c r="J64" s="153">
        <f t="shared" si="13"/>
        <v>1.3675372835763137E-2</v>
      </c>
      <c r="K64" s="194">
        <f t="shared" si="14"/>
        <v>54.54545454545454</v>
      </c>
      <c r="L64" s="198">
        <f t="shared" si="15"/>
        <v>81.081081081081081</v>
      </c>
      <c r="M64" s="95">
        <f t="shared" si="16"/>
        <v>27.27272727272727</v>
      </c>
      <c r="N64" s="96">
        <f t="shared" si="17"/>
        <v>31.914893617021278</v>
      </c>
      <c r="O64" s="199">
        <f t="shared" si="18"/>
        <v>50</v>
      </c>
      <c r="P64" s="198">
        <f t="shared" si="10"/>
        <v>39.361702127659576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70</v>
      </c>
      <c r="B65" s="79">
        <v>11</v>
      </c>
      <c r="C65" s="5">
        <v>29</v>
      </c>
      <c r="D65" s="130">
        <f t="shared" si="11"/>
        <v>4.2833510575446057E-3</v>
      </c>
      <c r="E65" s="80">
        <v>28</v>
      </c>
      <c r="F65" s="5">
        <v>67</v>
      </c>
      <c r="G65" s="94">
        <f t="shared" si="12"/>
        <v>1.0138764886582026E-2</v>
      </c>
      <c r="H65" s="79">
        <v>123</v>
      </c>
      <c r="I65" s="5">
        <v>159</v>
      </c>
      <c r="J65" s="153">
        <f t="shared" si="13"/>
        <v>2.3131747669003604E-2</v>
      </c>
      <c r="K65" s="194">
        <f t="shared" si="14"/>
        <v>39.285714285714285</v>
      </c>
      <c r="L65" s="198">
        <f t="shared" si="15"/>
        <v>43.283582089552233</v>
      </c>
      <c r="M65" s="95">
        <f t="shared" si="16"/>
        <v>8.9430894308943092</v>
      </c>
      <c r="N65" s="96">
        <f t="shared" si="17"/>
        <v>18.238993710691823</v>
      </c>
      <c r="O65" s="199">
        <f t="shared" si="18"/>
        <v>22.76422764227642</v>
      </c>
      <c r="P65" s="198">
        <f t="shared" si="10"/>
        <v>42.138364779874216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32</v>
      </c>
      <c r="B66" s="79">
        <v>3</v>
      </c>
      <c r="C66" s="5">
        <v>26</v>
      </c>
      <c r="D66" s="130">
        <f t="shared" si="11"/>
        <v>3.8402457757296467E-3</v>
      </c>
      <c r="E66" s="80">
        <v>4</v>
      </c>
      <c r="F66" s="5">
        <v>15</v>
      </c>
      <c r="G66" s="94">
        <f t="shared" si="12"/>
        <v>2.2698727358019463E-3</v>
      </c>
      <c r="H66" s="79">
        <v>0</v>
      </c>
      <c r="I66" s="5">
        <v>0</v>
      </c>
      <c r="J66" s="153">
        <f t="shared" si="13"/>
        <v>0</v>
      </c>
      <c r="K66" s="194">
        <f t="shared" si="14"/>
        <v>75</v>
      </c>
      <c r="L66" s="198">
        <f t="shared" si="15"/>
        <v>173.33333333333334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85</v>
      </c>
      <c r="B67" s="79">
        <v>19</v>
      </c>
      <c r="C67" s="5">
        <v>22</v>
      </c>
      <c r="D67" s="130">
        <f t="shared" si="11"/>
        <v>3.249438733309701E-3</v>
      </c>
      <c r="E67" s="80">
        <v>0</v>
      </c>
      <c r="F67" s="5">
        <v>0</v>
      </c>
      <c r="G67" s="94">
        <f t="shared" si="12"/>
        <v>0</v>
      </c>
      <c r="H67" s="79">
        <v>2</v>
      </c>
      <c r="I67" s="5">
        <v>4</v>
      </c>
      <c r="J67" s="153">
        <f t="shared" si="13"/>
        <v>5.8193075896864415E-4</v>
      </c>
      <c r="K67" s="194" t="str">
        <f t="shared" si="14"/>
        <v xml:space="preserve"> </v>
      </c>
      <c r="L67" s="198" t="str">
        <f t="shared" si="15"/>
        <v xml:space="preserve"> </v>
      </c>
      <c r="M67" s="95">
        <f t="shared" si="16"/>
        <v>950</v>
      </c>
      <c r="N67" s="96">
        <f t="shared" si="17"/>
        <v>550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72</v>
      </c>
      <c r="B68" s="79">
        <v>2</v>
      </c>
      <c r="C68" s="5">
        <v>20</v>
      </c>
      <c r="D68" s="130">
        <f t="shared" si="11"/>
        <v>2.9540352120997282E-3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61</v>
      </c>
      <c r="B69" s="79">
        <v>5</v>
      </c>
      <c r="C69" s="5">
        <v>19</v>
      </c>
      <c r="D69" s="130">
        <f t="shared" si="11"/>
        <v>2.806333451494742E-3</v>
      </c>
      <c r="E69" s="80">
        <v>10</v>
      </c>
      <c r="F69" s="5">
        <v>62</v>
      </c>
      <c r="G69" s="94">
        <f t="shared" si="12"/>
        <v>9.3821406413147103E-3</v>
      </c>
      <c r="H69" s="79">
        <v>18</v>
      </c>
      <c r="I69" s="5">
        <v>82</v>
      </c>
      <c r="J69" s="153">
        <f t="shared" si="13"/>
        <v>1.1929580558857206E-2</v>
      </c>
      <c r="K69" s="194">
        <f t="shared" si="14"/>
        <v>50</v>
      </c>
      <c r="L69" s="198">
        <f t="shared" si="15"/>
        <v>30.64516129032258</v>
      </c>
      <c r="M69" s="95">
        <f t="shared" si="16"/>
        <v>27.777777777777779</v>
      </c>
      <c r="N69" s="96">
        <f t="shared" si="17"/>
        <v>23.170731707317074</v>
      </c>
      <c r="O69" s="199">
        <f t="shared" si="18"/>
        <v>55.555555555555557</v>
      </c>
      <c r="P69" s="198">
        <f t="shared" si="10"/>
        <v>75.609756097560975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56</v>
      </c>
      <c r="B70" s="79">
        <v>9</v>
      </c>
      <c r="C70" s="5">
        <v>18</v>
      </c>
      <c r="D70" s="130">
        <f t="shared" ref="D70:D82" si="19">IF($C$83&lt;&gt;0,C70/$C$83*100,0)</f>
        <v>2.6586316908897554E-3</v>
      </c>
      <c r="E70" s="80">
        <v>13</v>
      </c>
      <c r="F70" s="5">
        <v>30</v>
      </c>
      <c r="G70" s="94">
        <f t="shared" ref="G70:G78" si="20">IF($F$83&lt;&gt;0,F70/$F$83*100,0)</f>
        <v>4.5397454716038926E-3</v>
      </c>
      <c r="H70" s="79">
        <v>17</v>
      </c>
      <c r="I70" s="5">
        <v>69</v>
      </c>
      <c r="J70" s="153">
        <f t="shared" ref="J70:J78" si="21">IF($I$83&lt;&gt;0,I70/$I$83*100,0)</f>
        <v>1.0038305592209111E-2</v>
      </c>
      <c r="K70" s="194">
        <f t="shared" ref="K70:L83" si="22">IF(OR(B70&lt;&gt;0)*(E70&lt;&gt;0),B70/E70*100," ")</f>
        <v>69.230769230769226</v>
      </c>
      <c r="L70" s="198">
        <f t="shared" ref="L70:L80" si="23">IF(OR(C70&lt;&gt;0)*(F70&lt;&gt;0),C70/F70*100," ")</f>
        <v>60</v>
      </c>
      <c r="M70" s="95">
        <f t="shared" ref="M70:N83" si="24">IF(OR(B70&lt;&gt;0)*(H70&lt;&gt;0),B70/H70*100," ")</f>
        <v>52.941176470588239</v>
      </c>
      <c r="N70" s="96">
        <f t="shared" ref="N70:N80" si="25">IF(OR(C70&lt;&gt;0)*(I70&lt;&gt;0),C70/I70*100," ")</f>
        <v>26.086956521739129</v>
      </c>
      <c r="O70" s="199">
        <f t="shared" si="18"/>
        <v>76.470588235294116</v>
      </c>
      <c r="P70" s="198">
        <f t="shared" si="10"/>
        <v>43.478260869565219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94</v>
      </c>
      <c r="B71" s="79">
        <v>5</v>
      </c>
      <c r="C71" s="5">
        <v>17</v>
      </c>
      <c r="D71" s="130">
        <f t="shared" si="19"/>
        <v>2.5109299302847688E-3</v>
      </c>
      <c r="E71" s="80">
        <v>12</v>
      </c>
      <c r="F71" s="5">
        <v>62</v>
      </c>
      <c r="G71" s="94">
        <f t="shared" si="20"/>
        <v>9.3821406413147103E-3</v>
      </c>
      <c r="H71" s="79">
        <v>9</v>
      </c>
      <c r="I71" s="5">
        <v>26</v>
      </c>
      <c r="J71" s="153">
        <f t="shared" si="21"/>
        <v>3.7825499332961865E-3</v>
      </c>
      <c r="K71" s="194">
        <f t="shared" si="22"/>
        <v>41.666666666666671</v>
      </c>
      <c r="L71" s="198">
        <f t="shared" si="23"/>
        <v>27.419354838709676</v>
      </c>
      <c r="M71" s="95">
        <f t="shared" si="24"/>
        <v>55.555555555555557</v>
      </c>
      <c r="N71" s="96">
        <f t="shared" si="25"/>
        <v>65.384615384615387</v>
      </c>
      <c r="O71" s="199">
        <f t="shared" ref="O71:P83" si="26">IF(OR(E71&lt;&gt;0)*(H71&lt;&gt;0),E71/H71*100," ")</f>
        <v>133.33333333333331</v>
      </c>
      <c r="P71" s="198">
        <f t="shared" ref="P71:P80" si="27">IF(OR(F71&lt;&gt;0)*(I71&lt;&gt;0),F71/I71*100," ")</f>
        <v>238.46153846153845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67</v>
      </c>
      <c r="B72" s="79">
        <v>5</v>
      </c>
      <c r="C72" s="5">
        <v>15</v>
      </c>
      <c r="D72" s="130">
        <f t="shared" si="19"/>
        <v>2.2155264090747964E-3</v>
      </c>
      <c r="E72" s="80">
        <v>0</v>
      </c>
      <c r="F72" s="5">
        <v>0</v>
      </c>
      <c r="G72" s="94">
        <f t="shared" si="20"/>
        <v>0</v>
      </c>
      <c r="H72" s="79">
        <v>5</v>
      </c>
      <c r="I72" s="5">
        <v>45</v>
      </c>
      <c r="J72" s="153">
        <f t="shared" si="21"/>
        <v>6.5467210383972465E-3</v>
      </c>
      <c r="K72" s="194" t="str">
        <f t="shared" si="22"/>
        <v xml:space="preserve"> </v>
      </c>
      <c r="L72" s="198" t="str">
        <f t="shared" si="23"/>
        <v xml:space="preserve"> </v>
      </c>
      <c r="M72" s="95">
        <f t="shared" si="24"/>
        <v>100</v>
      </c>
      <c r="N72" s="96">
        <f t="shared" si="25"/>
        <v>33.333333333333329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64</v>
      </c>
      <c r="B73" s="79">
        <v>6</v>
      </c>
      <c r="C73" s="5">
        <v>12</v>
      </c>
      <c r="D73" s="130">
        <f t="shared" si="19"/>
        <v>1.7724211272598369E-3</v>
      </c>
      <c r="E73" s="80">
        <v>3</v>
      </c>
      <c r="F73" s="5">
        <v>19</v>
      </c>
      <c r="G73" s="94">
        <f t="shared" si="20"/>
        <v>2.8751721320157981E-3</v>
      </c>
      <c r="H73" s="79">
        <v>5</v>
      </c>
      <c r="I73" s="5">
        <v>16</v>
      </c>
      <c r="J73" s="153">
        <f t="shared" si="21"/>
        <v>2.3277230358745766E-3</v>
      </c>
      <c r="K73" s="194">
        <f t="shared" si="22"/>
        <v>200</v>
      </c>
      <c r="L73" s="198">
        <f t="shared" si="23"/>
        <v>63.157894736842103</v>
      </c>
      <c r="M73" s="95">
        <f t="shared" si="24"/>
        <v>120</v>
      </c>
      <c r="N73" s="96">
        <f t="shared" si="25"/>
        <v>75</v>
      </c>
      <c r="O73" s="199">
        <f t="shared" si="26"/>
        <v>60</v>
      </c>
      <c r="P73" s="198">
        <f t="shared" si="27"/>
        <v>118.75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83</v>
      </c>
      <c r="B74" s="79">
        <v>1</v>
      </c>
      <c r="C74" s="5">
        <v>6</v>
      </c>
      <c r="D74" s="130">
        <f t="shared" si="19"/>
        <v>8.8621056362991847E-4</v>
      </c>
      <c r="E74" s="80">
        <v>3</v>
      </c>
      <c r="F74" s="5">
        <v>22</v>
      </c>
      <c r="G74" s="94">
        <f t="shared" si="20"/>
        <v>3.3291466791761878E-3</v>
      </c>
      <c r="H74" s="79">
        <v>1</v>
      </c>
      <c r="I74" s="5">
        <v>3</v>
      </c>
      <c r="J74" s="153">
        <f t="shared" si="21"/>
        <v>4.3644806922648309E-4</v>
      </c>
      <c r="K74" s="194">
        <f t="shared" si="22"/>
        <v>33.333333333333329</v>
      </c>
      <c r="L74" s="198">
        <f t="shared" si="23"/>
        <v>27.27272727272727</v>
      </c>
      <c r="M74" s="95">
        <f t="shared" si="24"/>
        <v>100</v>
      </c>
      <c r="N74" s="96">
        <f t="shared" si="25"/>
        <v>200</v>
      </c>
      <c r="O74" s="199">
        <f t="shared" si="26"/>
        <v>300</v>
      </c>
      <c r="P74" s="198">
        <f t="shared" si="27"/>
        <v>733.33333333333326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89</v>
      </c>
      <c r="B75" s="79">
        <v>4</v>
      </c>
      <c r="C75" s="5">
        <v>6</v>
      </c>
      <c r="D75" s="130">
        <f t="shared" si="19"/>
        <v>8.8621056362991847E-4</v>
      </c>
      <c r="E75" s="80">
        <v>2</v>
      </c>
      <c r="F75" s="5">
        <v>8</v>
      </c>
      <c r="G75" s="94">
        <f t="shared" si="20"/>
        <v>1.2105987924277046E-3</v>
      </c>
      <c r="H75" s="79">
        <v>2</v>
      </c>
      <c r="I75" s="5">
        <v>7</v>
      </c>
      <c r="J75" s="153">
        <f t="shared" si="21"/>
        <v>1.0183788281951272E-3</v>
      </c>
      <c r="K75" s="194">
        <f t="shared" si="22"/>
        <v>200</v>
      </c>
      <c r="L75" s="198">
        <f t="shared" si="23"/>
        <v>75</v>
      </c>
      <c r="M75" s="95">
        <f t="shared" si="24"/>
        <v>200</v>
      </c>
      <c r="N75" s="96">
        <f t="shared" si="25"/>
        <v>85.714285714285708</v>
      </c>
      <c r="O75" s="199">
        <f t="shared" si="26"/>
        <v>100</v>
      </c>
      <c r="P75" s="198">
        <f t="shared" si="27"/>
        <v>114.28571428571428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57</v>
      </c>
      <c r="B76" s="79">
        <v>3</v>
      </c>
      <c r="C76" s="5">
        <v>4</v>
      </c>
      <c r="D76" s="130">
        <f t="shared" si="19"/>
        <v>5.9080704241994565E-4</v>
      </c>
      <c r="E76" s="80">
        <v>4</v>
      </c>
      <c r="F76" s="5">
        <v>5</v>
      </c>
      <c r="G76" s="94">
        <f t="shared" si="20"/>
        <v>7.5662424526731526E-4</v>
      </c>
      <c r="H76" s="79">
        <v>3</v>
      </c>
      <c r="I76" s="5">
        <v>15</v>
      </c>
      <c r="J76" s="153">
        <f t="shared" si="21"/>
        <v>2.1822403461324155E-3</v>
      </c>
      <c r="K76" s="194">
        <f t="shared" si="22"/>
        <v>75</v>
      </c>
      <c r="L76" s="198">
        <f t="shared" si="23"/>
        <v>80</v>
      </c>
      <c r="M76" s="95">
        <f t="shared" si="24"/>
        <v>100</v>
      </c>
      <c r="N76" s="96">
        <f t="shared" si="25"/>
        <v>26.666666666666668</v>
      </c>
      <c r="O76" s="199">
        <f t="shared" si="26"/>
        <v>133.33333333333331</v>
      </c>
      <c r="P76" s="198">
        <f t="shared" si="27"/>
        <v>33.333333333333329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90</v>
      </c>
      <c r="B77" s="79">
        <v>1</v>
      </c>
      <c r="C77" s="5">
        <v>4</v>
      </c>
      <c r="D77" s="130">
        <f t="shared" si="19"/>
        <v>5.9080704241994565E-4</v>
      </c>
      <c r="E77" s="80">
        <v>5</v>
      </c>
      <c r="F77" s="5">
        <v>27</v>
      </c>
      <c r="G77" s="94">
        <f t="shared" si="20"/>
        <v>4.0857709244435034E-3</v>
      </c>
      <c r="H77" s="79">
        <v>1</v>
      </c>
      <c r="I77" s="5">
        <v>1</v>
      </c>
      <c r="J77" s="153">
        <f t="shared" si="21"/>
        <v>1.4548268974216104E-4</v>
      </c>
      <c r="K77" s="194">
        <f t="shared" si="22"/>
        <v>20</v>
      </c>
      <c r="L77" s="198">
        <f t="shared" si="23"/>
        <v>14.814814814814813</v>
      </c>
      <c r="M77" s="95">
        <f t="shared" si="24"/>
        <v>100</v>
      </c>
      <c r="N77" s="96">
        <f t="shared" si="25"/>
        <v>400</v>
      </c>
      <c r="O77" s="199">
        <f t="shared" si="26"/>
        <v>500</v>
      </c>
      <c r="P77" s="198">
        <f t="shared" si="27"/>
        <v>2700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68</v>
      </c>
      <c r="B78" s="146">
        <v>0</v>
      </c>
      <c r="C78" s="182">
        <v>0</v>
      </c>
      <c r="D78" s="181">
        <f t="shared" si="19"/>
        <v>0</v>
      </c>
      <c r="E78" s="183">
        <v>4</v>
      </c>
      <c r="F78" s="182">
        <v>4</v>
      </c>
      <c r="G78" s="94">
        <f t="shared" si="20"/>
        <v>6.0529939621385232E-4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71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6</v>
      </c>
      <c r="I79" s="4">
        <v>36</v>
      </c>
      <c r="J79" s="130">
        <f t="shared" ref="J79:J80" si="29">IF($I$83&lt;&gt;0,I79/$I$83*100,0)</f>
        <v>5.2373768307177968E-3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84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SUM(B6:B80)-B10</f>
        <v>102400</v>
      </c>
      <c r="C81" s="139">
        <f>SUM(C6:C80)-C10</f>
        <v>623844</v>
      </c>
      <c r="D81" s="169">
        <f t="shared" si="19"/>
        <v>92.142857142857139</v>
      </c>
      <c r="E81" s="150">
        <f>SUM(E6:E80)-E10</f>
        <v>99659</v>
      </c>
      <c r="F81" s="139">
        <f>SUM(F6:F80)-F10</f>
        <v>612276</v>
      </c>
      <c r="G81" s="170">
        <f>IF($F$83&lt;&gt;0,F81/$F$83*100,0)</f>
        <v>92.65257327905816</v>
      </c>
      <c r="H81" s="144">
        <f>SUM(H6:H80)-H10</f>
        <v>102664</v>
      </c>
      <c r="I81" s="139">
        <f>SUM(I6:I80)-I10</f>
        <v>627234</v>
      </c>
      <c r="J81" s="171">
        <f>IF($I$83&lt;&gt;0,I81/$I$83*100,0)</f>
        <v>91.251689417734624</v>
      </c>
      <c r="K81" s="155">
        <f t="shared" si="22"/>
        <v>102.75037879167964</v>
      </c>
      <c r="L81" s="140">
        <f t="shared" si="22"/>
        <v>101.88934402132372</v>
      </c>
      <c r="M81" s="154">
        <f t="shared" si="24"/>
        <v>99.742850463648409</v>
      </c>
      <c r="N81" s="156">
        <f t="shared" si="24"/>
        <v>99.459531849357646</v>
      </c>
      <c r="O81" s="155">
        <f t="shared" si="26"/>
        <v>97.07297592145251</v>
      </c>
      <c r="P81" s="140">
        <f t="shared" si="26"/>
        <v>97.61524407159051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B10</f>
        <v>12262</v>
      </c>
      <c r="C82" s="173">
        <f>C10</f>
        <v>53196</v>
      </c>
      <c r="D82" s="174">
        <f t="shared" si="19"/>
        <v>7.8571428571428568</v>
      </c>
      <c r="E82" s="151">
        <f>E10</f>
        <v>10258</v>
      </c>
      <c r="F82" s="113">
        <f>F10</f>
        <v>48554</v>
      </c>
      <c r="G82" s="175">
        <f>IF($F$83&lt;&gt;0,F82/$F$83*100,0)</f>
        <v>7.3474267209418462</v>
      </c>
      <c r="H82" s="172">
        <f>H10</f>
        <v>11617</v>
      </c>
      <c r="I82" s="173">
        <f>I10</f>
        <v>60133</v>
      </c>
      <c r="J82" s="176">
        <f>IF($I$83&lt;&gt;0,I82/$I$83*100,0)</f>
        <v>8.7483105822653684</v>
      </c>
      <c r="K82" s="97">
        <f t="shared" si="22"/>
        <v>119.53597192435173</v>
      </c>
      <c r="L82" s="98">
        <f t="shared" si="22"/>
        <v>109.56048935206162</v>
      </c>
      <c r="M82" s="99">
        <f t="shared" si="24"/>
        <v>105.55220797107687</v>
      </c>
      <c r="N82" s="121">
        <f t="shared" si="24"/>
        <v>88.463905010559927</v>
      </c>
      <c r="O82" s="97">
        <f t="shared" si="26"/>
        <v>88.301626926056642</v>
      </c>
      <c r="P82" s="98">
        <f t="shared" si="26"/>
        <v>80.744350024113217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114662</v>
      </c>
      <c r="C83" s="160">
        <f>C81+C82</f>
        <v>677040</v>
      </c>
      <c r="D83" s="161">
        <f>D81+D82</f>
        <v>100</v>
      </c>
      <c r="E83" s="162">
        <f>SUM(E81:E82)</f>
        <v>109917</v>
      </c>
      <c r="F83" s="160">
        <f>SUM(F81:F82)</f>
        <v>660830</v>
      </c>
      <c r="G83" s="163">
        <f>G81+G82</f>
        <v>100</v>
      </c>
      <c r="H83" s="159">
        <f>SUM(H81:H82)</f>
        <v>114281</v>
      </c>
      <c r="I83" s="160">
        <f>SUM(I81:I82)</f>
        <v>687367</v>
      </c>
      <c r="J83" s="161">
        <f>J81+J82</f>
        <v>100</v>
      </c>
      <c r="K83" s="165">
        <f t="shared" si="22"/>
        <v>104.31689365612236</v>
      </c>
      <c r="L83" s="166">
        <f t="shared" si="22"/>
        <v>102.45297580315665</v>
      </c>
      <c r="M83" s="167">
        <f t="shared" si="24"/>
        <v>100.33338875228604</v>
      </c>
      <c r="N83" s="164">
        <f t="shared" si="24"/>
        <v>98.497600263032709</v>
      </c>
      <c r="O83" s="165">
        <f t="shared" si="26"/>
        <v>96.181342480377324</v>
      </c>
      <c r="P83" s="166">
        <f t="shared" si="26"/>
        <v>96.139325862312276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2024-11-29T09:05:45Z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