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0AF4C775-E8EB-46ED-AC5D-11E48C03AE4C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1" i="5" l="1"/>
  <c r="I82" i="5"/>
  <c r="I81" i="5"/>
  <c r="H82" i="5"/>
  <c r="H81" i="5"/>
  <c r="F82" i="5"/>
  <c r="F81" i="5"/>
  <c r="E82" i="5"/>
  <c r="E81" i="5"/>
  <c r="C82" i="5"/>
  <c r="B82" i="5"/>
  <c r="B81" i="5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<sst xmlns="http://schemas.openxmlformats.org/spreadsheetml/2006/main" count="174" uniqueCount="109">
  <si>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</si>
  <si>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</si>
  <si>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</si>
  <si>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</si>
  <si>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</si>
  <si>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</si>
  <si>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</si>
  <si>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</si>
  <si>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</si>
  <si>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</si>
  <si>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</si>
  <si>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</si>
  <si>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</si>
  <si>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</si>
  <si>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</si>
  <si>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</si>
  <si>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</si>
  <si>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</si>
  <si>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</si>
  <si>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</si>
  <si>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</si>
  <si>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</si>
  <si>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</si>
  <si>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</si>
  <si>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</si>
  <si>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</si>
  <si>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</si>
  <si>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</si>
  <si>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</si>
  <si>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</si>
  <si>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</si>
  <si>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Njemačka</t>
  </si>
  <si>
    <t>Mađarska</t>
  </si>
  <si>
    <t>Slovenija</t>
  </si>
  <si>
    <t>Austrija</t>
  </si>
  <si>
    <t>Slovačka</t>
  </si>
  <si>
    <t>Hrvatska</t>
  </si>
  <si>
    <t>Poljska</t>
  </si>
  <si>
    <t>Češka</t>
  </si>
  <si>
    <t>Italija</t>
  </si>
  <si>
    <t>Ukrajina</t>
  </si>
  <si>
    <t>Švicarska</t>
  </si>
  <si>
    <t>Srbija</t>
  </si>
  <si>
    <t>Nizozemska</t>
  </si>
  <si>
    <t>Švedska</t>
  </si>
  <si>
    <t>Danska</t>
  </si>
  <si>
    <t>Belgija</t>
  </si>
  <si>
    <t>Rumunjska</t>
  </si>
  <si>
    <t>Bosna i Hercegovina</t>
  </si>
  <si>
    <t>Francuska</t>
  </si>
  <si>
    <t>SAD</t>
  </si>
  <si>
    <t>Litva</t>
  </si>
  <si>
    <t>Rusija</t>
  </si>
  <si>
    <t>Letonija</t>
  </si>
  <si>
    <t>Norveška</t>
  </si>
  <si>
    <t>Ujedinjena Kraljevina</t>
  </si>
  <si>
    <t>Kanada</t>
  </si>
  <si>
    <t>Ostale azijske zemlje</t>
  </si>
  <si>
    <t>Makedonija</t>
  </si>
  <si>
    <t>Ostale afričke zemlje</t>
  </si>
  <si>
    <t>Ostale europske zemlje</t>
  </si>
  <si>
    <t>Španjolska</t>
  </si>
  <si>
    <t>Portugal</t>
  </si>
  <si>
    <t>Australija</t>
  </si>
  <si>
    <t>Turska</t>
  </si>
  <si>
    <t>Finska</t>
  </si>
  <si>
    <t>Tajland</t>
  </si>
  <si>
    <t>Albanija</t>
  </si>
  <si>
    <t>Kosovo</t>
  </si>
  <si>
    <t>Ostale zemlje Južne i Srednje Amerike</t>
  </si>
  <si>
    <t>Kazahstan</t>
  </si>
  <si>
    <t>Bugarska</t>
  </si>
  <si>
    <t>Japan</t>
  </si>
  <si>
    <t>Izrael</t>
  </si>
  <si>
    <t>Malta</t>
  </si>
  <si>
    <t>Indija</t>
  </si>
  <si>
    <t>Luksemburg</t>
  </si>
  <si>
    <t>Lihtenštajn</t>
  </si>
  <si>
    <t>Bjelorusija</t>
  </si>
  <si>
    <t>Estonija</t>
  </si>
  <si>
    <t>Kina</t>
  </si>
  <si>
    <t>Ujedinjeni Arapski Emirati</t>
  </si>
  <si>
    <t>Argentina</t>
  </si>
  <si>
    <t>Irska</t>
  </si>
  <si>
    <t>Cipar</t>
  </si>
  <si>
    <t>Oman</t>
  </si>
  <si>
    <t>Brazil</t>
  </si>
  <si>
    <t>Indonezija</t>
  </si>
  <si>
    <t>Novi Zeland</t>
  </si>
  <si>
    <t>Grčka</t>
  </si>
  <si>
    <t>Jordan</t>
  </si>
  <si>
    <t>Meksiko</t>
  </si>
  <si>
    <t>Crna Gora</t>
  </si>
  <si>
    <t>Hong Kong, Kina</t>
  </si>
  <si>
    <t>Koreja, Republika</t>
  </si>
  <si>
    <t>Maroko</t>
  </si>
  <si>
    <t>Čile</t>
  </si>
  <si>
    <t>Island</t>
  </si>
  <si>
    <t>Južnoafrička Republika</t>
  </si>
  <si>
    <t>Katar</t>
  </si>
  <si>
    <t>Kuvajt</t>
  </si>
  <si>
    <t>Makao, Kina</t>
  </si>
  <si>
    <t>Ostale zemlje Oceanije</t>
  </si>
  <si>
    <t>Ostale zemlje Sjeverne Amerike</t>
  </si>
  <si>
    <t>Tajvan, Kina</t>
  </si>
  <si>
    <t>Tunis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</si>
  <si>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4.9.2024.                                                                                                                                                                                                                                                                                                                                                                         kolovoz, 2024.</t>
  </si>
  <si>
    <t>IZVJEŠTAJ PO KAPACITETIMA VIII/2024</t>
  </si>
  <si>
    <t>TURISTIČKI PROMET PO ZEMLJAMA  VIII/2024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</si>
</sst>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3" fontId="41" fillId="36" borderId="30" xfId="0" applyNumberFormat="1" applyFont="1" applyFill="1" applyBorder="1"/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7.6738388163243183</c:v>
                </c:pt>
                <c:pt idx="1">
                  <c:v>45.932740772857841</c:v>
                </c:pt>
                <c:pt idx="2">
                  <c:v>9.7588206601268226</c:v>
                </c:pt>
                <c:pt idx="3">
                  <c:v>0.14470760392390655</c:v>
                </c:pt>
                <c:pt idx="4">
                  <c:v>36.489892146767112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534</c:v>
                </c:pt>
                <c:pt idx="1">
                  <c:v>36012</c:v>
                </c:pt>
                <c:pt idx="2">
                  <c:v>169501</c:v>
                </c:pt>
                <c:pt idx="3">
                  <c:v>28318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511</c:v>
                </c:pt>
                <c:pt idx="1">
                  <c:v>23784</c:v>
                </c:pt>
                <c:pt idx="2">
                  <c:v>168838</c:v>
                </c:pt>
                <c:pt idx="3">
                  <c:v>28334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627</c:v>
                </c:pt>
                <c:pt idx="1">
                  <c:v>28685</c:v>
                </c:pt>
                <c:pt idx="2">
                  <c:v>183692</c:v>
                </c:pt>
                <c:pt idx="3">
                  <c:v>30476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6265</c:v>
                </c:pt>
                <c:pt idx="1">
                  <c:v>24045</c:v>
                </c:pt>
                <c:pt idx="2">
                  <c:v>6089</c:v>
                </c:pt>
                <c:pt idx="3" formatCode="General">
                  <c:v>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5765</c:v>
                </c:pt>
                <c:pt idx="1">
                  <c:v>23020</c:v>
                </c:pt>
                <c:pt idx="2">
                  <c:v>3582</c:v>
                </c:pt>
                <c:pt idx="3" formatCode="General">
                  <c:v>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6262</c:v>
                </c:pt>
                <c:pt idx="1">
                  <c:v>25990</c:v>
                </c:pt>
                <c:pt idx="2">
                  <c:v>4735</c:v>
                </c:pt>
                <c:pt idx="3" formatCode="General">
                  <c:v>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335803653523796"/>
                  <c:y val="-0.1851213072664718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9325475765055E-2"/>
                  <c:y val="-4.6338025777996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15337088246E-2"/>
                  <c:y val="6.40973821041467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295131328235187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0921471023512361"/>
                  <c:y val="1.19019517810487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6.9810205361133471E-2"/>
                  <c:y val="-8.54324572522441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04289377248165"/>
                      <c:h val="0.17311951910391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Mađarska</c:v>
                </c:pt>
                <c:pt idx="3">
                  <c:v>Italija</c:v>
                </c:pt>
                <c:pt idx="4">
                  <c:v>Hrvatska</c:v>
                </c:pt>
                <c:pt idx="5">
                  <c:v>Slovenija</c:v>
                </c:pt>
                <c:pt idx="6">
                  <c:v>Slovačka</c:v>
                </c:pt>
                <c:pt idx="7">
                  <c:v>Poljska</c:v>
                </c:pt>
                <c:pt idx="8">
                  <c:v>Češka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29.230900518422121</c:v>
                </c:pt>
                <c:pt idx="1">
                  <c:v>10.863823523136986</c:v>
                </c:pt>
                <c:pt idx="2">
                  <c:v>10.608239284876154</c:v>
                </c:pt>
                <c:pt idx="3">
                  <c:v>10.384656412006912</c:v>
                </c:pt>
                <c:pt idx="4">
                  <c:v>7.5834702280630637</c:v>
                </c:pt>
                <c:pt idx="5">
                  <c:v>6.6874319970985434</c:v>
                </c:pt>
                <c:pt idx="6">
                  <c:v>5.3007061634629746</c:v>
                </c:pt>
                <c:pt idx="7">
                  <c:v>5.0062936018603459</c:v>
                </c:pt>
                <c:pt idx="8">
                  <c:v>3.5030827981993897</c:v>
                </c:pt>
                <c:pt idx="9">
                  <c:v>1.4605423164721694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38" sqref="A38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I44" sqref="I44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3" t="s">
        <v>107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3"/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  <c r="Q2" s="243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4"/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4" t="s">
        <v>1</v>
      </c>
      <c r="B4" s="255"/>
      <c r="C4" s="258" t="s">
        <v>2</v>
      </c>
      <c r="D4" s="259"/>
      <c r="E4" s="259"/>
      <c r="F4" s="260"/>
      <c r="G4" s="258" t="s">
        <v>3</v>
      </c>
      <c r="H4" s="259"/>
      <c r="I4" s="259"/>
      <c r="J4" s="260"/>
      <c r="K4" s="251" t="s">
        <v>20</v>
      </c>
      <c r="L4" s="252"/>
      <c r="M4" s="252"/>
      <c r="N4" s="252"/>
      <c r="O4" s="252"/>
      <c r="P4" s="252"/>
      <c r="Q4" s="253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6"/>
      <c r="B5" s="257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3" t="s">
        <v>8</v>
      </c>
      <c r="B6" s="226" t="s">
        <v>28</v>
      </c>
      <c r="C6" s="75">
        <v>646</v>
      </c>
      <c r="D6" s="27">
        <v>5619</v>
      </c>
      <c r="E6" s="27">
        <f>SUM(C6:D6)</f>
        <v>6265</v>
      </c>
      <c r="F6" s="28">
        <f>E6/E42*100</f>
        <v>15.936204309007199</v>
      </c>
      <c r="G6" s="75">
        <v>1800</v>
      </c>
      <c r="H6" s="27">
        <v>26518</v>
      </c>
      <c r="I6" s="27">
        <f>SUM(G6:H6)</f>
        <v>28318</v>
      </c>
      <c r="J6" s="67">
        <f>I6/I42*100</f>
        <v>7.6738388163243183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4"/>
      <c r="B7" s="227" t="s">
        <v>24</v>
      </c>
      <c r="C7" s="79">
        <v>351</v>
      </c>
      <c r="D7" s="5">
        <v>5414</v>
      </c>
      <c r="E7" s="5">
        <f>SUM(C7:D7)</f>
        <v>5765</v>
      </c>
      <c r="F7" s="6">
        <f>E7/E43*100</f>
        <v>16.370399818264424</v>
      </c>
      <c r="G7" s="79">
        <v>1109</v>
      </c>
      <c r="H7" s="5">
        <v>27225</v>
      </c>
      <c r="I7" s="5">
        <f>SUM(G7:H7)</f>
        <v>28334</v>
      </c>
      <c r="J7" s="68">
        <f>I7/I43*100</f>
        <v>8.0748952663227787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4"/>
      <c r="B8" s="227" t="s">
        <v>9</v>
      </c>
      <c r="C8" s="79">
        <v>421</v>
      </c>
      <c r="D8" s="5">
        <v>5841</v>
      </c>
      <c r="E8" s="5">
        <f>SUM(C8:D8)</f>
        <v>6262</v>
      </c>
      <c r="F8" s="6">
        <f>E8/E44*100</f>
        <v>15.603119627239428</v>
      </c>
      <c r="G8" s="79">
        <v>1507</v>
      </c>
      <c r="H8" s="5">
        <v>28969</v>
      </c>
      <c r="I8" s="5">
        <f>SUM(G8:H8)</f>
        <v>30476</v>
      </c>
      <c r="J8" s="68">
        <f>I8/I44*100</f>
        <v>6.6146483336408126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4"/>
      <c r="B9" s="227" t="s">
        <v>29</v>
      </c>
      <c r="C9" s="8">
        <f>C6/C7*100</f>
        <v>184.04558404558404</v>
      </c>
      <c r="D9" s="7">
        <f>D6/D7*100</f>
        <v>103.78647949759883</v>
      </c>
      <c r="E9" s="7">
        <f>E6/E7*100</f>
        <v>108.67302688638334</v>
      </c>
      <c r="F9" s="6"/>
      <c r="G9" s="8">
        <f>G6/G7*100</f>
        <v>162.3083859332732</v>
      </c>
      <c r="H9" s="7">
        <f>H6/H7*100</f>
        <v>97.403122130394863</v>
      </c>
      <c r="I9" s="7">
        <f>I6/I7*100</f>
        <v>99.94353074045317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4"/>
      <c r="B10" s="227" t="s">
        <v>30</v>
      </c>
      <c r="C10" s="8">
        <f>C6/C8*100</f>
        <v>153.44418052256532</v>
      </c>
      <c r="D10" s="7">
        <f>D6/D8*100</f>
        <v>96.199280945043654</v>
      </c>
      <c r="E10" s="7">
        <f>E6/E8*100</f>
        <v>100.04790801660812</v>
      </c>
      <c r="F10" s="6"/>
      <c r="G10" s="8">
        <f>G6/G8*100</f>
        <v>119.442601194426</v>
      </c>
      <c r="H10" s="7">
        <f>H6/H8*100</f>
        <v>91.539231592391872</v>
      </c>
      <c r="I10" s="7">
        <f>I6/I8*100</f>
        <v>92.919018243864031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5"/>
      <c r="B11" s="228" t="s">
        <v>7</v>
      </c>
      <c r="C11" s="14">
        <f>C6/E6*100</f>
        <v>10.311252992817238</v>
      </c>
      <c r="D11" s="15">
        <f>D6/E6*100</f>
        <v>89.688747007182755</v>
      </c>
      <c r="E11" s="15">
        <f>SUM(C11:D11)</f>
        <v>100</v>
      </c>
      <c r="F11" s="16"/>
      <c r="G11" s="14">
        <f>G6/I6*100</f>
        <v>6.3563811003601947</v>
      </c>
      <c r="H11" s="15">
        <f>H6/I6*100</f>
        <v>93.643618899639804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6" t="s">
        <v>10</v>
      </c>
      <c r="B12" s="226" t="s">
        <v>28</v>
      </c>
      <c r="C12" s="78">
        <v>2297</v>
      </c>
      <c r="D12" s="30">
        <v>21748</v>
      </c>
      <c r="E12" s="30">
        <f>SUM(C12:D12)</f>
        <v>24045</v>
      </c>
      <c r="F12" s="31">
        <f>E12/E42*100</f>
        <v>61.16297407982092</v>
      </c>
      <c r="G12" s="78">
        <v>13182</v>
      </c>
      <c r="H12" s="30">
        <v>156319</v>
      </c>
      <c r="I12" s="30">
        <f>SUM(G12:H12)</f>
        <v>169501</v>
      </c>
      <c r="J12" s="70">
        <f>I12/I42*100</f>
        <v>45.932740772857841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6"/>
      <c r="B13" s="227" t="s">
        <v>24</v>
      </c>
      <c r="C13" s="79">
        <v>1703</v>
      </c>
      <c r="D13" s="5">
        <v>21317</v>
      </c>
      <c r="E13" s="5">
        <f>SUM(C13:D13)</f>
        <v>23020</v>
      </c>
      <c r="F13" s="6">
        <f>E13/E43*100</f>
        <v>65.368014538845969</v>
      </c>
      <c r="G13" s="79">
        <v>12339</v>
      </c>
      <c r="H13" s="5">
        <v>156499</v>
      </c>
      <c r="I13" s="5">
        <f>SUM(G13:H13)</f>
        <v>168838</v>
      </c>
      <c r="J13" s="68">
        <f>I13/I43*100</f>
        <v>48.117073726808975</v>
      </c>
      <c r="K13" s="56"/>
      <c r="L13" s="81" t="str">
        <f>B6</f>
        <v>2024.</v>
      </c>
      <c r="M13" s="92">
        <f>E6</f>
        <v>6265</v>
      </c>
      <c r="N13" s="92">
        <f>E12</f>
        <v>24045</v>
      </c>
      <c r="O13" s="92">
        <f>E18</f>
        <v>6089</v>
      </c>
      <c r="P13" s="1">
        <f>E24</f>
        <v>82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6"/>
      <c r="B14" s="227" t="s">
        <v>9</v>
      </c>
      <c r="C14" s="79">
        <v>2047</v>
      </c>
      <c r="D14" s="5">
        <v>23943</v>
      </c>
      <c r="E14" s="5">
        <f>C14+D14</f>
        <v>25990</v>
      </c>
      <c r="F14" s="6">
        <f>E14/E44*100</f>
        <v>64.759674083671797</v>
      </c>
      <c r="G14" s="79">
        <v>13051</v>
      </c>
      <c r="H14" s="5">
        <v>170641</v>
      </c>
      <c r="I14" s="5">
        <f>SUM(G14:H14)</f>
        <v>183692</v>
      </c>
      <c r="J14" s="68">
        <f>I14/I44*100</f>
        <v>39.869339208004604</v>
      </c>
      <c r="K14" s="56"/>
      <c r="L14" s="81" t="str">
        <f>B7</f>
        <v>2023.</v>
      </c>
      <c r="M14" s="92">
        <f>E7</f>
        <v>5765</v>
      </c>
      <c r="N14" s="92">
        <f>E13</f>
        <v>23020</v>
      </c>
      <c r="O14" s="93">
        <f>E19</f>
        <v>3582</v>
      </c>
      <c r="P14" s="1">
        <f>E25</f>
        <v>78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6"/>
      <c r="B15" s="227" t="s">
        <v>29</v>
      </c>
      <c r="C15" s="13">
        <f>C12/C13*100</f>
        <v>134.87962419260128</v>
      </c>
      <c r="D15" s="9">
        <f>D12/D13*11</f>
        <v>11.222404653562885</v>
      </c>
      <c r="E15" s="9">
        <f>E12/E13*100</f>
        <v>104.45264986967855</v>
      </c>
      <c r="F15" s="6"/>
      <c r="G15" s="13">
        <f>G12/G13*100</f>
        <v>106.83199610989544</v>
      </c>
      <c r="H15" s="9">
        <f>H12/H13*100</f>
        <v>99.884983290628057</v>
      </c>
      <c r="I15" s="9">
        <f>I12/I13*100</f>
        <v>100.39268411139672</v>
      </c>
      <c r="J15" s="68"/>
      <c r="K15" s="56"/>
      <c r="L15" s="81" t="str">
        <f>B8</f>
        <v>2019.</v>
      </c>
      <c r="M15" s="92">
        <f>E8</f>
        <v>6262</v>
      </c>
      <c r="N15" s="92">
        <f>E14</f>
        <v>25990</v>
      </c>
      <c r="O15" s="93">
        <f>E20</f>
        <v>4735</v>
      </c>
      <c r="P15" s="1">
        <f>E26</f>
        <v>121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6"/>
      <c r="B16" s="227" t="s">
        <v>30</v>
      </c>
      <c r="C16" s="13">
        <f>C12/C14*100</f>
        <v>112.21299462628235</v>
      </c>
      <c r="D16" s="9">
        <f>D12/D14*100</f>
        <v>90.832393601470159</v>
      </c>
      <c r="E16" s="225">
        <f>E12/E14*100</f>
        <v>92.516352443247413</v>
      </c>
      <c r="F16" s="6"/>
      <c r="G16" s="13">
        <f>G12/G14*100</f>
        <v>101.00375450157075</v>
      </c>
      <c r="H16" s="9">
        <f>H12/H14*100</f>
        <v>91.606940887594419</v>
      </c>
      <c r="I16" s="9">
        <f>I12/I14*100</f>
        <v>92.274568299109376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66"/>
      <c r="B17" s="229" t="s">
        <v>7</v>
      </c>
      <c r="C17" s="10">
        <f>C12/E12*100</f>
        <v>9.5529216053233519</v>
      </c>
      <c r="D17" s="11">
        <f>D12/E12*100</f>
        <v>90.447078394676652</v>
      </c>
      <c r="E17" s="11">
        <f>SUM(C17:D17)</f>
        <v>100</v>
      </c>
      <c r="F17" s="12"/>
      <c r="G17" s="10">
        <f>G12/I12*100</f>
        <v>7.7769452687594764</v>
      </c>
      <c r="H17" s="11">
        <f>H12/I12*100</f>
        <v>92.223054731240524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67" t="s">
        <v>11</v>
      </c>
      <c r="B18" s="226" t="s">
        <v>28</v>
      </c>
      <c r="C18" s="75">
        <v>521</v>
      </c>
      <c r="D18" s="27">
        <v>5568</v>
      </c>
      <c r="E18" s="27">
        <f>C18+D18</f>
        <v>6089</v>
      </c>
      <c r="F18" s="28">
        <f>E18/E42*100</f>
        <v>15.488515249408593</v>
      </c>
      <c r="G18" s="75">
        <v>2791</v>
      </c>
      <c r="H18" s="27">
        <v>33221</v>
      </c>
      <c r="I18" s="27">
        <f>G18+H18</f>
        <v>36012</v>
      </c>
      <c r="J18" s="67">
        <f>I18/I42*100</f>
        <v>9.7588206601268226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68"/>
      <c r="B19" s="227" t="s">
        <v>24</v>
      </c>
      <c r="C19" s="79">
        <v>316</v>
      </c>
      <c r="D19" s="5">
        <v>3266</v>
      </c>
      <c r="E19" s="5">
        <f>SUM(C19:D19)</f>
        <v>3582</v>
      </c>
      <c r="F19" s="6">
        <f>E19/E43*100</f>
        <v>10.1715129486597</v>
      </c>
      <c r="G19" s="79">
        <v>2141</v>
      </c>
      <c r="H19" s="5">
        <v>21643</v>
      </c>
      <c r="I19" s="5">
        <f>SUM(G19:H19)</f>
        <v>23784</v>
      </c>
      <c r="J19" s="68">
        <f>I19/I43*100</f>
        <v>6.778192595970248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68"/>
      <c r="B20" s="227" t="s">
        <v>9</v>
      </c>
      <c r="C20" s="79">
        <v>507</v>
      </c>
      <c r="D20" s="5">
        <v>4228</v>
      </c>
      <c r="E20" s="5">
        <f>C20+D20</f>
        <v>4735</v>
      </c>
      <c r="F20" s="6">
        <f>E20/E44*100</f>
        <v>11.798270749757057</v>
      </c>
      <c r="G20" s="79">
        <v>3551</v>
      </c>
      <c r="H20" s="5">
        <v>25134</v>
      </c>
      <c r="I20" s="5">
        <f>G20+H20</f>
        <v>28685</v>
      </c>
      <c r="J20" s="68">
        <f>I20/I44*100</f>
        <v>6.2259216252292537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8"/>
      <c r="B21" s="227" t="s">
        <v>29</v>
      </c>
      <c r="C21" s="13">
        <f>C18/C19*100</f>
        <v>164.87341772151899</v>
      </c>
      <c r="D21" s="9">
        <f>D18/D19*100</f>
        <v>170.48377219840785</v>
      </c>
      <c r="E21" s="9">
        <f>E18/E19*100</f>
        <v>169.98883305415967</v>
      </c>
      <c r="F21" s="6"/>
      <c r="G21" s="13">
        <f>G18/G19*100</f>
        <v>130.35964502568893</v>
      </c>
      <c r="H21" s="9">
        <f>H18/H19*100</f>
        <v>153.49535646629394</v>
      </c>
      <c r="I21" s="9">
        <f>I18/I19*100</f>
        <v>151.4127144298688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8"/>
      <c r="B22" s="227" t="s">
        <v>30</v>
      </c>
      <c r="C22" s="13">
        <f>C18/C20*100</f>
        <v>102.76134122287968</v>
      </c>
      <c r="D22" s="225">
        <f>D18/D20*100</f>
        <v>131.69347209082309</v>
      </c>
      <c r="E22" s="9">
        <f>E18/E20*100</f>
        <v>128.59556494192185</v>
      </c>
      <c r="F22" s="6"/>
      <c r="G22" s="13">
        <f>G18/G20*100</f>
        <v>78.597578147000846</v>
      </c>
      <c r="H22" s="9">
        <f>H18/H20*100</f>
        <v>132.17553911036845</v>
      </c>
      <c r="I22" s="9">
        <f>I18/I20*100</f>
        <v>125.54296670733834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69"/>
      <c r="B23" s="228" t="s">
        <v>7</v>
      </c>
      <c r="C23" s="14">
        <f>C18/E18*100</f>
        <v>8.556413204138611</v>
      </c>
      <c r="D23" s="15">
        <f>D18/E18*100</f>
        <v>91.443586795861393</v>
      </c>
      <c r="E23" s="15">
        <f>SUM(C23:D23)</f>
        <v>100</v>
      </c>
      <c r="F23" s="16"/>
      <c r="G23" s="14">
        <f>G18/I18*100</f>
        <v>7.7501943796512274</v>
      </c>
      <c r="H23" s="15">
        <f>H18/I18*100</f>
        <v>92.249805620348766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0" t="s">
        <v>12</v>
      </c>
      <c r="B24" s="226" t="s">
        <v>28</v>
      </c>
      <c r="C24" s="78">
        <v>0</v>
      </c>
      <c r="D24" s="30">
        <v>82</v>
      </c>
      <c r="E24" s="29">
        <f>SUM(C24:D24)</f>
        <v>82</v>
      </c>
      <c r="F24" s="31">
        <f>E24/E42*100</f>
        <v>0.20858240276753237</v>
      </c>
      <c r="G24" s="75">
        <v>0</v>
      </c>
      <c r="H24" s="27">
        <v>534</v>
      </c>
      <c r="I24" s="30">
        <f>SUM(G24:H24)</f>
        <v>534</v>
      </c>
      <c r="J24" s="70">
        <f>I24/I42*100</f>
        <v>0.14470760392390655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0"/>
      <c r="B25" s="227" t="s">
        <v>24</v>
      </c>
      <c r="C25" s="79">
        <v>0</v>
      </c>
      <c r="D25" s="5">
        <v>78</v>
      </c>
      <c r="E25" s="5">
        <f>SUM(C25:D25)</f>
        <v>78</v>
      </c>
      <c r="F25" s="6">
        <f>E25/E43*100</f>
        <v>0.22149023171285781</v>
      </c>
      <c r="G25" s="79">
        <v>0</v>
      </c>
      <c r="H25" s="5">
        <v>511</v>
      </c>
      <c r="I25" s="5">
        <f>SUM(G25:H25)</f>
        <v>511</v>
      </c>
      <c r="J25" s="68">
        <f>I25/I43*100</f>
        <v>0.14562968451651515</v>
      </c>
      <c r="K25" s="56"/>
      <c r="L25" s="81" t="s">
        <v>12</v>
      </c>
      <c r="M25" s="81">
        <f>I24</f>
        <v>534</v>
      </c>
      <c r="N25" s="81">
        <f>I25</f>
        <v>511</v>
      </c>
      <c r="O25" s="81">
        <f>I26</f>
        <v>627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0"/>
      <c r="B26" s="227" t="s">
        <v>9</v>
      </c>
      <c r="C26" s="79">
        <v>6</v>
      </c>
      <c r="D26" s="5">
        <v>115</v>
      </c>
      <c r="E26" s="5">
        <f>SUM(C26:D26)</f>
        <v>121</v>
      </c>
      <c r="F26" s="6">
        <f>E26/E44*100</f>
        <v>0.30149752074352776</v>
      </c>
      <c r="G26" s="79">
        <v>22</v>
      </c>
      <c r="H26" s="5">
        <v>605</v>
      </c>
      <c r="I26" s="4">
        <f>SUM(G26:H26)</f>
        <v>627</v>
      </c>
      <c r="J26" s="68">
        <f>I26/I44*100</f>
        <v>0.13608690461979228</v>
      </c>
      <c r="K26" s="56"/>
      <c r="L26" s="81" t="str">
        <f>A18</f>
        <v>OSTALI UGOSTITELJSKI OBJEKTI ZA SMJEŠTAJ</v>
      </c>
      <c r="M26" s="93">
        <f>I18</f>
        <v>36012</v>
      </c>
      <c r="N26" s="93">
        <f>I19</f>
        <v>23784</v>
      </c>
      <c r="O26" s="93">
        <f>I20</f>
        <v>28685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0"/>
      <c r="B27" s="227" t="s">
        <v>29</v>
      </c>
      <c r="C27" s="13" t="e">
        <f>C24/C25*100</f>
        <v>#DIV/0!</v>
      </c>
      <c r="D27" s="9">
        <f>D24/D25*100</f>
        <v>105.12820512820514</v>
      </c>
      <c r="E27" s="9">
        <f>E24/E25*100</f>
        <v>105.12820512820514</v>
      </c>
      <c r="F27" s="6"/>
      <c r="G27" s="13" t="e">
        <f>G24/G25*100</f>
        <v>#DIV/0!</v>
      </c>
      <c r="H27" s="9">
        <f>H24/H25*100</f>
        <v>104.50097847358121</v>
      </c>
      <c r="I27" s="5">
        <f>I24/I25*100</f>
        <v>104.50097847358121</v>
      </c>
      <c r="J27" s="68"/>
      <c r="K27" s="56"/>
      <c r="L27" s="81" t="s">
        <v>10</v>
      </c>
      <c r="M27" s="93">
        <f>I12</f>
        <v>169501</v>
      </c>
      <c r="N27" s="93">
        <f>I13</f>
        <v>168838</v>
      </c>
      <c r="O27" s="93">
        <f>I14</f>
        <v>183692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0"/>
      <c r="B28" s="227" t="s">
        <v>30</v>
      </c>
      <c r="C28" s="13">
        <f>C24/C26*100</f>
        <v>0</v>
      </c>
      <c r="D28" s="9">
        <f>D24/D26*100</f>
        <v>71.304347826086953</v>
      </c>
      <c r="E28" s="9">
        <f>E24/E26*100</f>
        <v>67.768595041322314</v>
      </c>
      <c r="F28" s="6"/>
      <c r="G28" s="13">
        <f>G24/G26*100</f>
        <v>0</v>
      </c>
      <c r="H28" s="9">
        <f>H24/H26*100</f>
        <v>88.264462809917347</v>
      </c>
      <c r="I28" s="9">
        <f>I24/I26*100</f>
        <v>85.167464114832541</v>
      </c>
      <c r="J28" s="68"/>
      <c r="K28" s="56"/>
      <c r="L28" s="81" t="s">
        <v>8</v>
      </c>
      <c r="M28" s="93">
        <f>I6</f>
        <v>28318</v>
      </c>
      <c r="N28" s="93">
        <f>I7</f>
        <v>28334</v>
      </c>
      <c r="O28" s="93">
        <f>I8</f>
        <v>30476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0"/>
      <c r="B29" s="229" t="s">
        <v>7</v>
      </c>
      <c r="C29" s="10">
        <f>C24/E24*100</f>
        <v>0</v>
      </c>
      <c r="D29" s="11">
        <f>D24/E24*100</f>
        <v>100</v>
      </c>
      <c r="E29" s="11">
        <f>SUM(C29:D29)</f>
        <v>100</v>
      </c>
      <c r="F29" s="12"/>
      <c r="G29" s="10">
        <f>G24/I24*100</f>
        <v>0</v>
      </c>
      <c r="H29" s="11">
        <f>H24/I24*100</f>
        <v>100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5" t="s">
        <v>13</v>
      </c>
      <c r="B30" s="230" t="s">
        <v>28</v>
      </c>
      <c r="C30" s="75">
        <f t="shared" ref="C30:J32" si="0">C6+C12+C18+C24</f>
        <v>3464</v>
      </c>
      <c r="D30" s="27">
        <f t="shared" si="0"/>
        <v>33017</v>
      </c>
      <c r="E30" s="27">
        <f t="shared" si="0"/>
        <v>36481</v>
      </c>
      <c r="F30" s="28">
        <f t="shared" si="0"/>
        <v>92.796276041004248</v>
      </c>
      <c r="G30" s="75">
        <f>G6+G12+G18+G24</f>
        <v>17773</v>
      </c>
      <c r="H30" s="27">
        <f>H6+H12+H18+H24</f>
        <v>216592</v>
      </c>
      <c r="I30" s="27">
        <f>I6+I12+I18+I24</f>
        <v>234365</v>
      </c>
      <c r="J30" s="67">
        <f t="shared" si="0"/>
        <v>63.510107853232888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6"/>
      <c r="B31" s="231" t="s">
        <v>24</v>
      </c>
      <c r="C31" s="77">
        <f t="shared" si="0"/>
        <v>2370</v>
      </c>
      <c r="D31" s="42">
        <f t="shared" si="0"/>
        <v>30075</v>
      </c>
      <c r="E31" s="42">
        <f t="shared" si="0"/>
        <v>32445</v>
      </c>
      <c r="F31" s="43">
        <f t="shared" si="0"/>
        <v>92.13141753748296</v>
      </c>
      <c r="G31" s="77">
        <f>G7+G13+G19+G25</f>
        <v>15589</v>
      </c>
      <c r="H31" s="42">
        <f>H7+H13+H19+H25</f>
        <v>205878</v>
      </c>
      <c r="I31" s="42">
        <f t="shared" si="0"/>
        <v>221467</v>
      </c>
      <c r="J31" s="72">
        <f t="shared" si="0"/>
        <v>63.115791273618512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6"/>
      <c r="B32" s="231" t="s">
        <v>9</v>
      </c>
      <c r="C32" s="77">
        <f t="shared" si="0"/>
        <v>2981</v>
      </c>
      <c r="D32" s="42">
        <f t="shared" si="0"/>
        <v>34127</v>
      </c>
      <c r="E32" s="42">
        <f t="shared" si="0"/>
        <v>37108</v>
      </c>
      <c r="F32" s="43">
        <f t="shared" si="0"/>
        <v>92.462561981411795</v>
      </c>
      <c r="G32" s="77">
        <f>G8+G14+G20+G26</f>
        <v>18131</v>
      </c>
      <c r="H32" s="42">
        <f>H8+H14+H20+H26</f>
        <v>225349</v>
      </c>
      <c r="I32" s="42">
        <f t="shared" si="0"/>
        <v>243480</v>
      </c>
      <c r="J32" s="72">
        <f t="shared" si="0"/>
        <v>52.845996071494469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6"/>
      <c r="B33" s="231" t="s">
        <v>29</v>
      </c>
      <c r="C33" s="45">
        <f>C30/C31*100</f>
        <v>146.16033755274262</v>
      </c>
      <c r="D33" s="44">
        <f>D30/D31*100</f>
        <v>109.7822111388196</v>
      </c>
      <c r="E33" s="44">
        <f>E30/E31*100</f>
        <v>112.43951302203729</v>
      </c>
      <c r="F33" s="43"/>
      <c r="G33" s="45">
        <f>G30/G31*100</f>
        <v>114.00987876066458</v>
      </c>
      <c r="H33" s="44">
        <f>H30/H31*100</f>
        <v>105.20405288568959</v>
      </c>
      <c r="I33" s="44">
        <f>I30/I31*100</f>
        <v>105.82389249865669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6"/>
      <c r="B34" s="231" t="s">
        <v>30</v>
      </c>
      <c r="C34" s="45">
        <f>C30/C32*100</f>
        <v>116.20261657162025</v>
      </c>
      <c r="D34" s="44">
        <f>D30/D32*100</f>
        <v>96.747443373282152</v>
      </c>
      <c r="E34" s="44">
        <f>E30/E32*100</f>
        <v>98.310337393553951</v>
      </c>
      <c r="F34" s="43"/>
      <c r="G34" s="45">
        <f>G30/G32*100</f>
        <v>98.025481220009922</v>
      </c>
      <c r="H34" s="44">
        <f>H30/H32*100</f>
        <v>96.114027575005878</v>
      </c>
      <c r="I34" s="44">
        <f>I30/I32*100</f>
        <v>96.25636602595695</v>
      </c>
      <c r="J34" s="43"/>
      <c r="K34" s="237" t="s">
        <v>21</v>
      </c>
      <c r="L34" s="238"/>
      <c r="M34" s="238"/>
      <c r="N34" s="238"/>
      <c r="O34" s="238"/>
      <c r="P34" s="238"/>
      <c r="Q34" s="239"/>
    </row>
    <row r="35" spans="1:17" ht="15" customHeight="1" thickBot="1" x14ac:dyDescent="0.3">
      <c r="A35" s="247"/>
      <c r="B35" s="232" t="s">
        <v>7</v>
      </c>
      <c r="C35" s="50">
        <f>C30/E30*100</f>
        <v>9.4953537457854775</v>
      </c>
      <c r="D35" s="48">
        <f>D30/E30*100</f>
        <v>90.504646254214521</v>
      </c>
      <c r="E35" s="48">
        <f>SUM(C35:D35)</f>
        <v>100</v>
      </c>
      <c r="F35" s="49"/>
      <c r="G35" s="50">
        <f>G30/I30*100</f>
        <v>7.5834702280630637</v>
      </c>
      <c r="H35" s="48">
        <f>H30/I30*100</f>
        <v>92.416529771936936</v>
      </c>
      <c r="I35" s="48">
        <f>SUM(G35:H35)</f>
        <v>100</v>
      </c>
      <c r="J35" s="49"/>
      <c r="K35" s="240"/>
      <c r="L35" s="241"/>
      <c r="M35" s="241"/>
      <c r="N35" s="241"/>
      <c r="O35" s="241"/>
      <c r="P35" s="241"/>
      <c r="Q35" s="242"/>
    </row>
    <row r="36" spans="1:17" ht="15" customHeight="1" x14ac:dyDescent="0.25">
      <c r="A36" s="248" t="s">
        <v>14</v>
      </c>
      <c r="B36" s="226" t="s">
        <v>28</v>
      </c>
      <c r="C36" s="75">
        <v>671</v>
      </c>
      <c r="D36" s="27">
        <v>2161</v>
      </c>
      <c r="E36" s="27">
        <f>SUM(C36:D36)</f>
        <v>2832</v>
      </c>
      <c r="F36" s="28">
        <f>E36/E42*100</f>
        <v>7.2037239589957514</v>
      </c>
      <c r="G36" s="75">
        <v>57545</v>
      </c>
      <c r="H36" s="27">
        <v>77110</v>
      </c>
      <c r="I36" s="27">
        <f>G36+H36</f>
        <v>134655</v>
      </c>
      <c r="J36" s="28">
        <f>I36/I42*100</f>
        <v>36.489892146767112</v>
      </c>
      <c r="K36" s="56"/>
      <c r="Q36" s="57"/>
    </row>
    <row r="37" spans="1:17" ht="15" customHeight="1" x14ac:dyDescent="0.25">
      <c r="A37" s="249"/>
      <c r="B37" s="227" t="s">
        <v>24</v>
      </c>
      <c r="C37" s="76">
        <v>709</v>
      </c>
      <c r="D37" s="22">
        <v>2062</v>
      </c>
      <c r="E37" s="158">
        <f>SUM(C37:D37)</f>
        <v>2771</v>
      </c>
      <c r="F37" s="23">
        <f>E37/E43*100</f>
        <v>7.868582462517038</v>
      </c>
      <c r="G37" s="76">
        <v>57147</v>
      </c>
      <c r="H37" s="22">
        <v>72276</v>
      </c>
      <c r="I37" s="22">
        <f>G37+H37</f>
        <v>129423</v>
      </c>
      <c r="J37" s="23">
        <f>I37/I43*100</f>
        <v>36.884208726381488</v>
      </c>
      <c r="K37" s="56"/>
      <c r="L37" s="81" t="s">
        <v>8</v>
      </c>
      <c r="M37" s="82">
        <f>J6</f>
        <v>7.6738388163243183</v>
      </c>
      <c r="Q37" s="57"/>
    </row>
    <row r="38" spans="1:17" ht="15" customHeight="1" x14ac:dyDescent="0.25">
      <c r="A38" s="249"/>
      <c r="B38" s="227" t="s">
        <v>9</v>
      </c>
      <c r="C38" s="76">
        <v>892</v>
      </c>
      <c r="D38" s="22">
        <v>2133</v>
      </c>
      <c r="E38" s="22">
        <f>SUM(C38:D38)</f>
        <v>3025</v>
      </c>
      <c r="F38" s="23">
        <f>E38/E44*100</f>
        <v>7.537438018588194</v>
      </c>
      <c r="G38" s="76">
        <v>104380</v>
      </c>
      <c r="H38" s="22">
        <v>112875</v>
      </c>
      <c r="I38" s="22">
        <f>G38+H38</f>
        <v>217255</v>
      </c>
      <c r="J38" s="23">
        <f>I38/I44*100</f>
        <v>47.154003928505539</v>
      </c>
      <c r="K38" s="56"/>
      <c r="L38" s="81" t="s">
        <v>10</v>
      </c>
      <c r="M38" s="82">
        <f>J12</f>
        <v>45.932740772857841</v>
      </c>
      <c r="Q38" s="57"/>
    </row>
    <row r="39" spans="1:17" ht="15" customHeight="1" x14ac:dyDescent="0.25">
      <c r="A39" s="249"/>
      <c r="B39" s="227" t="s">
        <v>29</v>
      </c>
      <c r="C39" s="25">
        <f>C36/C37*100</f>
        <v>94.640338504936523</v>
      </c>
      <c r="D39" s="24">
        <f>D36/D37*100</f>
        <v>104.8011639185257</v>
      </c>
      <c r="E39" s="24">
        <f>E36/E37*100</f>
        <v>102.20137134608444</v>
      </c>
      <c r="F39" s="23"/>
      <c r="G39" s="25">
        <f>G36/G37*100</f>
        <v>100.69644950741072</v>
      </c>
      <c r="H39" s="24">
        <f>H36/H37*100</f>
        <v>106.68825059494161</v>
      </c>
      <c r="I39" s="24">
        <f>I36/I37*100</f>
        <v>104.04255812336291</v>
      </c>
      <c r="J39" s="23"/>
      <c r="K39" s="56"/>
      <c r="L39" s="81" t="s">
        <v>11</v>
      </c>
      <c r="M39" s="82">
        <f>J18</f>
        <v>9.7588206601268226</v>
      </c>
      <c r="Q39" s="57"/>
    </row>
    <row r="40" spans="1:17" ht="15" customHeight="1" x14ac:dyDescent="0.25">
      <c r="A40" s="249"/>
      <c r="B40" s="227" t="s">
        <v>30</v>
      </c>
      <c r="C40" s="25">
        <f>C36/C38*100</f>
        <v>75.224215246636774</v>
      </c>
      <c r="D40" s="219">
        <f>D36/D38*100</f>
        <v>101.31270511017347</v>
      </c>
      <c r="E40" s="24">
        <f>E36/E38*100</f>
        <v>93.619834710743802</v>
      </c>
      <c r="F40" s="23"/>
      <c r="G40" s="25">
        <f>G36/G38*100</f>
        <v>55.130293159609124</v>
      </c>
      <c r="H40" s="24">
        <f>H36/H38*100</f>
        <v>68.314507198228128</v>
      </c>
      <c r="I40" s="24">
        <f>I36/I38*100</f>
        <v>61.980161561298928</v>
      </c>
      <c r="J40" s="23"/>
      <c r="K40" s="56"/>
      <c r="L40" s="81" t="s">
        <v>12</v>
      </c>
      <c r="M40" s="82">
        <f>J24</f>
        <v>0.14470760392390655</v>
      </c>
      <c r="Q40" s="57"/>
    </row>
    <row r="41" spans="1:17" ht="15" customHeight="1" thickBot="1" x14ac:dyDescent="0.3">
      <c r="A41" s="250"/>
      <c r="B41" s="233" t="s">
        <v>7</v>
      </c>
      <c r="C41" s="47">
        <f>C36/E36*100</f>
        <v>23.693502824858754</v>
      </c>
      <c r="D41" s="46">
        <f>D36/E36*100</f>
        <v>76.306497175141246</v>
      </c>
      <c r="E41" s="46">
        <f>SUM(C41:D41)</f>
        <v>100</v>
      </c>
      <c r="F41" s="26"/>
      <c r="G41" s="47">
        <f>G36/I36*100</f>
        <v>42.735137945119007</v>
      </c>
      <c r="H41" s="46">
        <f>H36/I36*100</f>
        <v>57.264862054880993</v>
      </c>
      <c r="I41" s="46">
        <f>SUM(G41:H41)</f>
        <v>100</v>
      </c>
      <c r="J41" s="26"/>
      <c r="K41" s="56"/>
      <c r="L41" s="81" t="s">
        <v>22</v>
      </c>
      <c r="M41" s="82">
        <f>J36</f>
        <v>36.489892146767112</v>
      </c>
      <c r="Q41" s="57"/>
    </row>
    <row r="42" spans="1:17" ht="15" customHeight="1" x14ac:dyDescent="0.25">
      <c r="A42" s="261" t="s">
        <v>19</v>
      </c>
      <c r="B42" s="234" t="s">
        <v>28</v>
      </c>
      <c r="C42" s="73">
        <f t="shared" ref="C42:D44" si="1">C30+C36</f>
        <v>4135</v>
      </c>
      <c r="D42" s="51">
        <f t="shared" si="1"/>
        <v>35178</v>
      </c>
      <c r="E42" s="51">
        <f>SUM(C42:D42)</f>
        <v>39313</v>
      </c>
      <c r="F42" s="52">
        <f>F6+F12+F18+F24+F36</f>
        <v>100</v>
      </c>
      <c r="G42" s="73">
        <f>G30+G36</f>
        <v>75318</v>
      </c>
      <c r="H42" s="51">
        <f t="shared" ref="G42:H44" si="2">H30+H36</f>
        <v>293702</v>
      </c>
      <c r="I42" s="51">
        <f>SUM(G42:H42)</f>
        <v>369020</v>
      </c>
      <c r="J42" s="52">
        <f>J6+J12+J18+J24+J36</f>
        <v>100</v>
      </c>
      <c r="K42" s="56"/>
      <c r="Q42" s="57"/>
    </row>
    <row r="43" spans="1:17" ht="15" customHeight="1" x14ac:dyDescent="0.25">
      <c r="A43" s="261"/>
      <c r="B43" s="235" t="s">
        <v>24</v>
      </c>
      <c r="C43" s="74">
        <f t="shared" si="1"/>
        <v>3079</v>
      </c>
      <c r="D43" s="32">
        <f t="shared" si="1"/>
        <v>32137</v>
      </c>
      <c r="E43" s="32">
        <f>SUM(C43:D43)</f>
        <v>35216</v>
      </c>
      <c r="F43" s="33">
        <f>F31+F37</f>
        <v>100</v>
      </c>
      <c r="G43" s="74">
        <f t="shared" si="2"/>
        <v>72736</v>
      </c>
      <c r="H43" s="32">
        <f t="shared" si="2"/>
        <v>278154</v>
      </c>
      <c r="I43" s="32">
        <f>SUM(G43:H43)</f>
        <v>350890</v>
      </c>
      <c r="J43" s="33">
        <f>J7+J13+J19+J25+J37</f>
        <v>100</v>
      </c>
      <c r="K43" s="56"/>
      <c r="Q43" s="57"/>
    </row>
    <row r="44" spans="1:17" ht="15" customHeight="1" x14ac:dyDescent="0.25">
      <c r="A44" s="261"/>
      <c r="B44" s="235" t="s">
        <v>9</v>
      </c>
      <c r="C44" s="74">
        <f t="shared" si="1"/>
        <v>3873</v>
      </c>
      <c r="D44" s="32">
        <f t="shared" si="1"/>
        <v>36260</v>
      </c>
      <c r="E44" s="32">
        <f>SUM(C44:D44)</f>
        <v>40133</v>
      </c>
      <c r="F44" s="33">
        <f>F32+F38</f>
        <v>99.999999999999986</v>
      </c>
      <c r="G44" s="74">
        <f t="shared" si="2"/>
        <v>122511</v>
      </c>
      <c r="H44" s="32">
        <f t="shared" si="2"/>
        <v>338224</v>
      </c>
      <c r="I44" s="282">
        <f>SUM(G44:H44)</f>
        <v>460735</v>
      </c>
      <c r="J44" s="33">
        <f>J32+J38</f>
        <v>100</v>
      </c>
      <c r="K44" s="56"/>
      <c r="Q44" s="57"/>
    </row>
    <row r="45" spans="1:17" ht="15" customHeight="1" x14ac:dyDescent="0.25">
      <c r="A45" s="261"/>
      <c r="B45" s="235" t="s">
        <v>29</v>
      </c>
      <c r="C45" s="35">
        <f>C42/C43*100</f>
        <v>134.29684962650211</v>
      </c>
      <c r="D45" s="34">
        <f>D42/D43*100</f>
        <v>109.46261318729191</v>
      </c>
      <c r="E45" s="34">
        <f>E42/E43*100</f>
        <v>111.63391640163563</v>
      </c>
      <c r="F45" s="33"/>
      <c r="G45" s="35">
        <f>G42/G43*100</f>
        <v>103.54982402111747</v>
      </c>
      <c r="H45" s="34">
        <f>H42/H43*100</f>
        <v>105.58970929772715</v>
      </c>
      <c r="I45" s="34">
        <f>I42/I43*100</f>
        <v>105.16686140955855</v>
      </c>
      <c r="J45" s="33"/>
      <c r="K45" s="56"/>
      <c r="Q45" s="57"/>
    </row>
    <row r="46" spans="1:17" ht="15" customHeight="1" x14ac:dyDescent="0.25">
      <c r="A46" s="261"/>
      <c r="B46" s="235" t="s">
        <v>30</v>
      </c>
      <c r="C46" s="35">
        <f>C42/C44*100</f>
        <v>106.76478182287632</v>
      </c>
      <c r="D46" s="34">
        <f>D42/D44*100</f>
        <v>97.015995587424158</v>
      </c>
      <c r="E46" s="34">
        <f>E42/E44*100</f>
        <v>97.956793661076929</v>
      </c>
      <c r="F46" s="33"/>
      <c r="G46" s="35">
        <f>G42/G44*100</f>
        <v>61.478561108798388</v>
      </c>
      <c r="H46" s="34">
        <f>H42/H44*100</f>
        <v>86.836534367756286</v>
      </c>
      <c r="I46" s="34">
        <f>I42/I44*100</f>
        <v>80.09376322614952</v>
      </c>
      <c r="J46" s="33"/>
      <c r="K46" s="56"/>
      <c r="Q46" s="57"/>
    </row>
    <row r="47" spans="1:17" ht="15" customHeight="1" thickBot="1" x14ac:dyDescent="0.3">
      <c r="A47" s="262"/>
      <c r="B47" s="236" t="s">
        <v>7</v>
      </c>
      <c r="C47" s="38">
        <f>C42/E42*100</f>
        <v>10.518149212728614</v>
      </c>
      <c r="D47" s="36">
        <f>D42/E42*100</f>
        <v>89.481850787271384</v>
      </c>
      <c r="E47" s="36">
        <f>SUM(C47:D47)</f>
        <v>100</v>
      </c>
      <c r="F47" s="37"/>
      <c r="G47" s="38">
        <f>G42/I42*100</f>
        <v>20.410275865806732</v>
      </c>
      <c r="H47" s="36">
        <f>H42/I42*100</f>
        <v>79.589724134193276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C82" sqref="C82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1" t="s">
        <v>108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0" t="s">
        <v>23</v>
      </c>
      <c r="B4" s="273" t="s">
        <v>28</v>
      </c>
      <c r="C4" s="273"/>
      <c r="D4" s="273"/>
      <c r="E4" s="274" t="s">
        <v>24</v>
      </c>
      <c r="F4" s="273"/>
      <c r="G4" s="275"/>
      <c r="H4" s="273" t="s">
        <v>9</v>
      </c>
      <c r="I4" s="273"/>
      <c r="J4" s="273"/>
      <c r="K4" s="276" t="s">
        <v>29</v>
      </c>
      <c r="L4" s="277"/>
      <c r="M4" s="273" t="s">
        <v>30</v>
      </c>
      <c r="N4" s="273"/>
      <c r="O4" s="278" t="s">
        <v>25</v>
      </c>
      <c r="P4" s="279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1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29.230900518422121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31</v>
      </c>
      <c r="B6" s="122">
        <v>8093</v>
      </c>
      <c r="C6" s="123">
        <v>68507</v>
      </c>
      <c r="D6" s="127">
        <f t="shared" ref="D6:D37" si="1">IF($C$83&lt;&gt;0,C6/$C$83*100,0)</f>
        <v>29.230900518422121</v>
      </c>
      <c r="E6" s="124">
        <v>7666</v>
      </c>
      <c r="F6" s="123">
        <v>65927</v>
      </c>
      <c r="G6" s="125">
        <f t="shared" ref="G6:G37" si="2">IF($F$83&lt;&gt;0,F6/$F$83*100,0)</f>
        <v>29.768317627456913</v>
      </c>
      <c r="H6" s="122">
        <v>7362</v>
      </c>
      <c r="I6" s="123">
        <v>62505</v>
      </c>
      <c r="J6" s="127">
        <f t="shared" ref="J6:J37" si="3">IF($I$83&lt;&gt;0,I6/$I$83*100,0)</f>
        <v>25.671513060620992</v>
      </c>
      <c r="K6" s="132">
        <f t="shared" ref="K6:K37" si="4">IF(OR(B6&lt;&gt;0)*(E6&lt;&gt;0),B6/E6*100," ")</f>
        <v>105.57004956952778</v>
      </c>
      <c r="L6" s="133">
        <f t="shared" ref="L6:L37" si="5">IF(OR(C6&lt;&gt;0)*(F6&lt;&gt;0),C6/F6*100," ")</f>
        <v>103.91341938811109</v>
      </c>
      <c r="M6" s="189">
        <f t="shared" ref="M6:M37" si="6">IF(OR(B6&lt;&gt;0)*(H6&lt;&gt;0),B6/H6*100," ")</f>
        <v>109.92936701983156</v>
      </c>
      <c r="N6" s="190">
        <f t="shared" ref="N6:N37" si="7">IF(OR(C6&lt;&gt;0)*(I6&lt;&gt;0),C6/I6*100," ")</f>
        <v>109.60243180545557</v>
      </c>
      <c r="O6" s="131">
        <f>IF(OR(E6&lt;&gt;0)*(H6&lt;&gt;0),E6/H6*100," ")</f>
        <v>104.12931268676991</v>
      </c>
      <c r="P6" s="133">
        <f>IF(OR(F6&lt;&gt;0)*(I6&lt;&gt;0),F6/I6*100," ")</f>
        <v>105.47476201903847</v>
      </c>
      <c r="Q6" t="str">
        <f t="shared" si="0"/>
        <v>Austrija</v>
      </c>
      <c r="R6" s="101">
        <f t="shared" ref="R6:R14" si="8">D7</f>
        <v>10.863823523136986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34</v>
      </c>
      <c r="B7" s="108">
        <v>4588</v>
      </c>
      <c r="C7" s="109">
        <v>25461</v>
      </c>
      <c r="D7" s="128">
        <f t="shared" si="1"/>
        <v>10.863823523136986</v>
      </c>
      <c r="E7" s="112">
        <v>3787</v>
      </c>
      <c r="F7" s="109">
        <v>22740</v>
      </c>
      <c r="G7" s="39">
        <f t="shared" si="2"/>
        <v>10.267895442661887</v>
      </c>
      <c r="H7" s="108">
        <v>4096</v>
      </c>
      <c r="I7" s="109">
        <v>23652</v>
      </c>
      <c r="J7" s="127">
        <f t="shared" si="3"/>
        <v>9.7141448989650083</v>
      </c>
      <c r="K7" s="132">
        <f t="shared" si="4"/>
        <v>121.15130710324794</v>
      </c>
      <c r="L7" s="133">
        <f t="shared" si="5"/>
        <v>111.96569920844328</v>
      </c>
      <c r="M7" s="40">
        <f t="shared" si="6"/>
        <v>112.01171875</v>
      </c>
      <c r="N7" s="41">
        <f t="shared" si="7"/>
        <v>107.648401826484</v>
      </c>
      <c r="O7" s="131">
        <f t="shared" ref="O7:O38" si="9">IF(OR(E7&lt;&gt;0)*(H7&lt;&gt;0),E7/H7*100," ")</f>
        <v>92.4560546875</v>
      </c>
      <c r="P7" s="133">
        <f t="shared" ref="P7:P70" si="10">IF(OR(F7&lt;&gt;0)*(I7&lt;&gt;0),F7/I7*100," ")</f>
        <v>96.144089294774233</v>
      </c>
      <c r="Q7" t="str">
        <f t="shared" si="0"/>
        <v>Mađarska</v>
      </c>
      <c r="R7" s="101">
        <f t="shared" si="8"/>
        <v>10.608239284876154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32</v>
      </c>
      <c r="B8" s="108">
        <v>4576</v>
      </c>
      <c r="C8" s="109">
        <v>24862</v>
      </c>
      <c r="D8" s="128">
        <f t="shared" si="1"/>
        <v>10.608239284876154</v>
      </c>
      <c r="E8" s="112">
        <v>3788</v>
      </c>
      <c r="F8" s="109">
        <v>20961</v>
      </c>
      <c r="G8" s="39">
        <f t="shared" si="2"/>
        <v>9.464615495762347</v>
      </c>
      <c r="H8" s="108">
        <v>3693</v>
      </c>
      <c r="I8" s="109">
        <v>19080</v>
      </c>
      <c r="J8" s="127">
        <f t="shared" si="3"/>
        <v>7.8363725973385909</v>
      </c>
      <c r="K8" s="132">
        <f t="shared" si="4"/>
        <v>120.80253431890181</v>
      </c>
      <c r="L8" s="133">
        <f t="shared" si="5"/>
        <v>118.61075330375459</v>
      </c>
      <c r="M8" s="40">
        <f t="shared" si="6"/>
        <v>123.9101001895478</v>
      </c>
      <c r="N8" s="41">
        <f t="shared" si="7"/>
        <v>130.30398322851153</v>
      </c>
      <c r="O8" s="131">
        <f t="shared" si="9"/>
        <v>102.57243433522881</v>
      </c>
      <c r="P8" s="133">
        <f t="shared" si="10"/>
        <v>109.85849056603773</v>
      </c>
      <c r="Q8" t="str">
        <f t="shared" si="0"/>
        <v>Italija</v>
      </c>
      <c r="R8" s="101">
        <f t="shared" si="8"/>
        <v>10.384656412006912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39</v>
      </c>
      <c r="B9" s="108">
        <v>4046</v>
      </c>
      <c r="C9" s="109">
        <v>24338</v>
      </c>
      <c r="D9" s="128">
        <f t="shared" si="1"/>
        <v>10.384656412006912</v>
      </c>
      <c r="E9" s="112">
        <v>4562</v>
      </c>
      <c r="F9" s="109">
        <v>29887</v>
      </c>
      <c r="G9" s="39">
        <f t="shared" si="2"/>
        <v>13.495012801004213</v>
      </c>
      <c r="H9" s="108">
        <v>7421</v>
      </c>
      <c r="I9" s="109">
        <v>46596</v>
      </c>
      <c r="J9" s="127">
        <f t="shared" si="3"/>
        <v>19.137506160670281</v>
      </c>
      <c r="K9" s="132">
        <f t="shared" si="4"/>
        <v>88.689171416045596</v>
      </c>
      <c r="L9" s="133">
        <f t="shared" si="5"/>
        <v>81.43339913674842</v>
      </c>
      <c r="M9" s="40">
        <f t="shared" si="6"/>
        <v>54.520954049319506</v>
      </c>
      <c r="N9" s="41">
        <f t="shared" si="7"/>
        <v>52.231951240449824</v>
      </c>
      <c r="O9" s="131">
        <f t="shared" si="9"/>
        <v>61.474194852445763</v>
      </c>
      <c r="P9" s="133">
        <f t="shared" si="10"/>
        <v>64.140698772426816</v>
      </c>
      <c r="Q9" t="str">
        <f t="shared" si="0"/>
        <v>Hrvatska</v>
      </c>
      <c r="R9" s="101">
        <f t="shared" si="8"/>
        <v>7.5834702280630637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36</v>
      </c>
      <c r="B10" s="108">
        <v>3464</v>
      </c>
      <c r="C10" s="109">
        <v>17773</v>
      </c>
      <c r="D10" s="128">
        <f t="shared" si="1"/>
        <v>7.5834702280630637</v>
      </c>
      <c r="E10" s="112">
        <v>2370</v>
      </c>
      <c r="F10" s="109">
        <v>15589</v>
      </c>
      <c r="G10" s="39">
        <f t="shared" si="2"/>
        <v>7.0389719461590214</v>
      </c>
      <c r="H10" s="108">
        <v>2981</v>
      </c>
      <c r="I10" s="109">
        <v>18131</v>
      </c>
      <c r="J10" s="127">
        <f t="shared" si="3"/>
        <v>7.44660752423197</v>
      </c>
      <c r="K10" s="132">
        <f t="shared" si="4"/>
        <v>146.16033755274262</v>
      </c>
      <c r="L10" s="133">
        <f t="shared" si="5"/>
        <v>114.00987876066458</v>
      </c>
      <c r="M10" s="40">
        <f t="shared" si="6"/>
        <v>116.20261657162025</v>
      </c>
      <c r="N10" s="41">
        <f t="shared" si="7"/>
        <v>98.025481220009922</v>
      </c>
      <c r="O10" s="131">
        <f t="shared" si="9"/>
        <v>79.503522307950348</v>
      </c>
      <c r="P10" s="133">
        <f t="shared" si="10"/>
        <v>85.979813578953184</v>
      </c>
      <c r="Q10" t="str">
        <f t="shared" si="0"/>
        <v>Slovenija</v>
      </c>
      <c r="R10" s="101">
        <f t="shared" si="8"/>
        <v>6.6874319970985434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33</v>
      </c>
      <c r="B11" s="116">
        <v>2775</v>
      </c>
      <c r="C11" s="117">
        <v>15673</v>
      </c>
      <c r="D11" s="129">
        <f t="shared" si="1"/>
        <v>6.6874319970985434</v>
      </c>
      <c r="E11" s="118">
        <v>2094</v>
      </c>
      <c r="F11" s="117">
        <v>13265</v>
      </c>
      <c r="G11" s="119">
        <f t="shared" si="2"/>
        <v>5.9896056748861</v>
      </c>
      <c r="H11" s="116">
        <v>3285</v>
      </c>
      <c r="I11" s="110">
        <v>19299</v>
      </c>
      <c r="J11" s="152">
        <f t="shared" si="3"/>
        <v>7.926318383440119</v>
      </c>
      <c r="K11" s="194">
        <f t="shared" si="4"/>
        <v>132.52148997134668</v>
      </c>
      <c r="L11" s="195">
        <f t="shared" si="5"/>
        <v>118.15303430079156</v>
      </c>
      <c r="M11" s="196">
        <f t="shared" si="6"/>
        <v>84.474885844748854</v>
      </c>
      <c r="N11" s="213">
        <f t="shared" si="7"/>
        <v>81.211461733768587</v>
      </c>
      <c r="O11" s="214">
        <f t="shared" si="9"/>
        <v>63.74429223744292</v>
      </c>
      <c r="P11" s="195">
        <f t="shared" si="10"/>
        <v>68.734131302140014</v>
      </c>
      <c r="Q11" t="str">
        <f t="shared" si="0"/>
        <v>Slovačka</v>
      </c>
      <c r="R11" s="101">
        <f t="shared" si="8"/>
        <v>5.3007061634629746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35</v>
      </c>
      <c r="B12" s="116">
        <v>1873</v>
      </c>
      <c r="C12" s="117">
        <v>12423</v>
      </c>
      <c r="D12" s="129">
        <f t="shared" si="1"/>
        <v>5.3007061634629746</v>
      </c>
      <c r="E12" s="118">
        <v>1742</v>
      </c>
      <c r="F12" s="117">
        <v>11862</v>
      </c>
      <c r="G12" s="119">
        <f t="shared" si="2"/>
        <v>5.3561027150771903</v>
      </c>
      <c r="H12" s="116">
        <v>1670</v>
      </c>
      <c r="I12" s="110">
        <v>11485</v>
      </c>
      <c r="J12" s="152">
        <f t="shared" si="3"/>
        <v>4.7170198784294399</v>
      </c>
      <c r="K12" s="194">
        <f t="shared" si="4"/>
        <v>107.52009184845006</v>
      </c>
      <c r="L12" s="195">
        <f t="shared" si="5"/>
        <v>104.7293879615579</v>
      </c>
      <c r="M12" s="196">
        <f t="shared" si="6"/>
        <v>112.1556886227545</v>
      </c>
      <c r="N12" s="213">
        <f t="shared" si="7"/>
        <v>108.16717457553331</v>
      </c>
      <c r="O12" s="214">
        <f t="shared" si="9"/>
        <v>104.31137724550898</v>
      </c>
      <c r="P12" s="195">
        <f t="shared" si="10"/>
        <v>103.28254244666957</v>
      </c>
      <c r="Q12" t="str">
        <f t="shared" si="0"/>
        <v>Poljska</v>
      </c>
      <c r="R12" s="101">
        <f t="shared" si="8"/>
        <v>5.0062936018603459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37</v>
      </c>
      <c r="B13" s="116">
        <v>1600</v>
      </c>
      <c r="C13" s="117">
        <v>11733</v>
      </c>
      <c r="D13" s="129">
        <f t="shared" si="1"/>
        <v>5.0062936018603459</v>
      </c>
      <c r="E13" s="118">
        <v>1199</v>
      </c>
      <c r="F13" s="117">
        <v>8702</v>
      </c>
      <c r="G13" s="119">
        <f t="shared" si="2"/>
        <v>3.9292535682517031</v>
      </c>
      <c r="H13" s="116">
        <v>1135</v>
      </c>
      <c r="I13" s="110">
        <v>7748</v>
      </c>
      <c r="J13" s="152">
        <f t="shared" si="3"/>
        <v>3.1821915557746014</v>
      </c>
      <c r="K13" s="194">
        <f t="shared" si="4"/>
        <v>133.44453711426186</v>
      </c>
      <c r="L13" s="195">
        <f t="shared" si="5"/>
        <v>134.83107331647898</v>
      </c>
      <c r="M13" s="196">
        <f t="shared" si="6"/>
        <v>140.96916299559473</v>
      </c>
      <c r="N13" s="213">
        <f t="shared" si="7"/>
        <v>151.43262777490963</v>
      </c>
      <c r="O13" s="214">
        <f t="shared" si="9"/>
        <v>105.63876651982378</v>
      </c>
      <c r="P13" s="195">
        <f t="shared" si="10"/>
        <v>112.31285493030458</v>
      </c>
      <c r="Q13" t="str">
        <f t="shared" si="0"/>
        <v>Češka</v>
      </c>
      <c r="R13" s="101">
        <f t="shared" si="8"/>
        <v>3.5030827981993897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38</v>
      </c>
      <c r="B14" s="116">
        <v>1244</v>
      </c>
      <c r="C14" s="117">
        <v>8210</v>
      </c>
      <c r="D14" s="129">
        <f t="shared" si="1"/>
        <v>3.5030827981993897</v>
      </c>
      <c r="E14" s="118">
        <v>1227</v>
      </c>
      <c r="F14" s="117">
        <v>8791</v>
      </c>
      <c r="G14" s="119">
        <f t="shared" si="2"/>
        <v>3.9694401423236871</v>
      </c>
      <c r="H14" s="116">
        <v>1291</v>
      </c>
      <c r="I14" s="110">
        <v>8302</v>
      </c>
      <c r="J14" s="152">
        <f t="shared" si="3"/>
        <v>3.4097256448168225</v>
      </c>
      <c r="K14" s="194">
        <f t="shared" si="4"/>
        <v>101.38549307253464</v>
      </c>
      <c r="L14" s="195">
        <f t="shared" si="5"/>
        <v>93.390968035490843</v>
      </c>
      <c r="M14" s="196">
        <f t="shared" si="6"/>
        <v>96.359411309062736</v>
      </c>
      <c r="N14" s="213">
        <f t="shared" si="7"/>
        <v>98.891833293182358</v>
      </c>
      <c r="O14" s="214">
        <f t="shared" si="9"/>
        <v>95.042602633617349</v>
      </c>
      <c r="P14" s="195">
        <f t="shared" si="10"/>
        <v>105.89014695254156</v>
      </c>
      <c r="Q14" t="str">
        <f t="shared" si="0"/>
        <v>Nizozemska</v>
      </c>
      <c r="R14" s="101">
        <f t="shared" si="8"/>
        <v>1.4605423164721694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43</v>
      </c>
      <c r="B15" s="116">
        <v>494</v>
      </c>
      <c r="C15" s="117">
        <v>3423</v>
      </c>
      <c r="D15" s="129">
        <f t="shared" si="1"/>
        <v>1.4605423164721694</v>
      </c>
      <c r="E15" s="118">
        <v>474</v>
      </c>
      <c r="F15" s="117">
        <v>2933</v>
      </c>
      <c r="G15" s="119">
        <f t="shared" si="2"/>
        <v>1.3243508062149214</v>
      </c>
      <c r="H15" s="116">
        <v>381</v>
      </c>
      <c r="I15" s="110">
        <v>2591</v>
      </c>
      <c r="J15" s="152">
        <f t="shared" si="3"/>
        <v>1.0641531131920485</v>
      </c>
      <c r="K15" s="194">
        <f t="shared" si="4"/>
        <v>104.21940928270041</v>
      </c>
      <c r="L15" s="195">
        <f t="shared" si="5"/>
        <v>116.70644391408113</v>
      </c>
      <c r="M15" s="196">
        <f t="shared" si="6"/>
        <v>129.65879265091866</v>
      </c>
      <c r="N15" s="213">
        <f t="shared" si="7"/>
        <v>132.11115399459666</v>
      </c>
      <c r="O15" s="214">
        <f t="shared" si="9"/>
        <v>124.40944881889764</v>
      </c>
      <c r="P15" s="195">
        <f t="shared" si="10"/>
        <v>113.19953685835584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40</v>
      </c>
      <c r="B16" s="79">
        <v>516</v>
      </c>
      <c r="C16" s="5">
        <v>3183</v>
      </c>
      <c r="D16" s="130">
        <f t="shared" si="1"/>
        <v>1.3581379472190813</v>
      </c>
      <c r="E16" s="80">
        <v>366</v>
      </c>
      <c r="F16" s="5">
        <v>2476</v>
      </c>
      <c r="G16" s="94">
        <f t="shared" si="2"/>
        <v>1.1179995213733873</v>
      </c>
      <c r="H16" s="79">
        <v>354</v>
      </c>
      <c r="I16" s="5">
        <v>2278</v>
      </c>
      <c r="J16" s="153">
        <f t="shared" si="3"/>
        <v>0.93560045999671426</v>
      </c>
      <c r="K16" s="193">
        <f t="shared" si="4"/>
        <v>140.98360655737704</v>
      </c>
      <c r="L16" s="197">
        <f t="shared" si="5"/>
        <v>128.55411954765751</v>
      </c>
      <c r="M16" s="95">
        <f t="shared" si="6"/>
        <v>145.76271186440678</v>
      </c>
      <c r="N16" s="96">
        <f t="shared" si="7"/>
        <v>139.72783143107989</v>
      </c>
      <c r="O16" s="198">
        <f t="shared" si="9"/>
        <v>103.38983050847457</v>
      </c>
      <c r="P16" s="197">
        <f t="shared" si="10"/>
        <v>108.6918349429324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42</v>
      </c>
      <c r="B17" s="79">
        <v>463</v>
      </c>
      <c r="C17" s="5">
        <v>2824</v>
      </c>
      <c r="D17" s="130">
        <f t="shared" si="1"/>
        <v>1.2049580782113369</v>
      </c>
      <c r="E17" s="80">
        <v>299</v>
      </c>
      <c r="F17" s="5">
        <v>2198</v>
      </c>
      <c r="G17" s="94">
        <f t="shared" si="2"/>
        <v>0.99247291921595537</v>
      </c>
      <c r="H17" s="79">
        <v>261</v>
      </c>
      <c r="I17" s="5">
        <v>1648</v>
      </c>
      <c r="J17" s="153">
        <f t="shared" si="3"/>
        <v>0.67685230819779862</v>
      </c>
      <c r="K17" s="193">
        <f t="shared" si="4"/>
        <v>154.84949832775919</v>
      </c>
      <c r="L17" s="197">
        <f t="shared" si="5"/>
        <v>128.48043676069153</v>
      </c>
      <c r="M17" s="95">
        <f t="shared" si="6"/>
        <v>177.39463601532569</v>
      </c>
      <c r="N17" s="96">
        <f t="shared" si="7"/>
        <v>171.35922330097085</v>
      </c>
      <c r="O17" s="198">
        <f t="shared" si="9"/>
        <v>114.55938697318007</v>
      </c>
      <c r="P17" s="197">
        <f t="shared" si="10"/>
        <v>133.37378640776697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446</v>
      </c>
      <c r="C18" s="5">
        <v>2535</v>
      </c>
      <c r="D18" s="130">
        <f t="shared" si="1"/>
        <v>1.0816461502357435</v>
      </c>
      <c r="E18" s="80">
        <v>375</v>
      </c>
      <c r="F18" s="5">
        <v>2039</v>
      </c>
      <c r="G18" s="94">
        <f t="shared" si="2"/>
        <v>0.92067892733454637</v>
      </c>
      <c r="H18" s="79">
        <v>384</v>
      </c>
      <c r="I18" s="5">
        <v>2645</v>
      </c>
      <c r="J18" s="153">
        <f t="shared" si="3"/>
        <v>1.0863315262033844</v>
      </c>
      <c r="K18" s="193">
        <f t="shared" si="4"/>
        <v>118.93333333333334</v>
      </c>
      <c r="L18" s="197">
        <f t="shared" si="5"/>
        <v>124.32564982834724</v>
      </c>
      <c r="M18" s="95">
        <f t="shared" si="6"/>
        <v>116.14583333333333</v>
      </c>
      <c r="N18" s="96">
        <f t="shared" si="7"/>
        <v>95.84120982986768</v>
      </c>
      <c r="O18" s="198">
        <f t="shared" si="9"/>
        <v>97.65625</v>
      </c>
      <c r="P18" s="197">
        <f t="shared" si="10"/>
        <v>77.088846880907369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41</v>
      </c>
      <c r="B19" s="141">
        <v>310</v>
      </c>
      <c r="C19" s="111">
        <v>2204</v>
      </c>
      <c r="D19" s="130">
        <f t="shared" si="1"/>
        <v>0.94041345764085937</v>
      </c>
      <c r="E19" s="80">
        <v>261</v>
      </c>
      <c r="F19" s="5">
        <v>1695</v>
      </c>
      <c r="G19" s="94">
        <f t="shared" si="2"/>
        <v>0.76535104552822764</v>
      </c>
      <c r="H19" s="79">
        <v>204</v>
      </c>
      <c r="I19" s="5">
        <v>1279</v>
      </c>
      <c r="J19" s="153">
        <f t="shared" si="3"/>
        <v>0.52529981928700509</v>
      </c>
      <c r="K19" s="193">
        <f t="shared" si="4"/>
        <v>118.77394636015326</v>
      </c>
      <c r="L19" s="197">
        <f t="shared" si="5"/>
        <v>130.02949852507376</v>
      </c>
      <c r="M19" s="95">
        <f t="shared" si="6"/>
        <v>151.96078431372547</v>
      </c>
      <c r="N19" s="96">
        <f t="shared" si="7"/>
        <v>172.32212666145426</v>
      </c>
      <c r="O19" s="198">
        <f t="shared" si="9"/>
        <v>127.94117647058823</v>
      </c>
      <c r="P19" s="197">
        <f t="shared" si="10"/>
        <v>132.52541047693512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48</v>
      </c>
      <c r="B20" s="141">
        <v>312</v>
      </c>
      <c r="C20" s="111">
        <v>1638</v>
      </c>
      <c r="D20" s="130">
        <f t="shared" si="1"/>
        <v>0.6989098201523265</v>
      </c>
      <c r="E20" s="80">
        <v>211</v>
      </c>
      <c r="F20" s="5">
        <v>1221</v>
      </c>
      <c r="G20" s="94">
        <f t="shared" si="2"/>
        <v>0.5513236735044047</v>
      </c>
      <c r="H20" s="79">
        <v>257</v>
      </c>
      <c r="I20" s="5">
        <v>1632</v>
      </c>
      <c r="J20" s="153">
        <f t="shared" si="3"/>
        <v>0.6702809265648102</v>
      </c>
      <c r="K20" s="193">
        <f t="shared" si="4"/>
        <v>147.86729857819904</v>
      </c>
      <c r="L20" s="197">
        <f t="shared" si="5"/>
        <v>134.15233415233416</v>
      </c>
      <c r="M20" s="95">
        <f t="shared" si="6"/>
        <v>121.40077821011673</v>
      </c>
      <c r="N20" s="96">
        <f t="shared" si="7"/>
        <v>100.36764705882352</v>
      </c>
      <c r="O20" s="198">
        <f t="shared" si="9"/>
        <v>82.10116731517509</v>
      </c>
      <c r="P20" s="197">
        <f t="shared" si="10"/>
        <v>74.816176470588232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49</v>
      </c>
      <c r="B21" s="79">
        <v>323</v>
      </c>
      <c r="C21" s="5">
        <v>1537</v>
      </c>
      <c r="D21" s="130">
        <f t="shared" si="1"/>
        <v>0.65581464809165191</v>
      </c>
      <c r="E21" s="80">
        <v>399</v>
      </c>
      <c r="F21" s="5">
        <v>1627</v>
      </c>
      <c r="G21" s="94">
        <f t="shared" si="2"/>
        <v>0.73464669679907169</v>
      </c>
      <c r="H21" s="79">
        <v>433</v>
      </c>
      <c r="I21" s="5">
        <v>2224</v>
      </c>
      <c r="J21" s="153">
        <f t="shared" si="3"/>
        <v>0.91342204698537866</v>
      </c>
      <c r="K21" s="193">
        <f t="shared" si="4"/>
        <v>80.952380952380949</v>
      </c>
      <c r="L21" s="197">
        <f t="shared" si="5"/>
        <v>94.468346650276587</v>
      </c>
      <c r="M21" s="95">
        <f t="shared" si="6"/>
        <v>74.595842956120094</v>
      </c>
      <c r="N21" s="96">
        <f t="shared" si="7"/>
        <v>69.10971223021582</v>
      </c>
      <c r="O21" s="198">
        <f t="shared" si="9"/>
        <v>92.147806004618943</v>
      </c>
      <c r="P21" s="197">
        <f t="shared" si="10"/>
        <v>73.156474820143885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46</v>
      </c>
      <c r="B22" s="141">
        <v>161</v>
      </c>
      <c r="C22" s="111">
        <v>1121</v>
      </c>
      <c r="D22" s="130">
        <f t="shared" si="1"/>
        <v>0.47831374138629912</v>
      </c>
      <c r="E22" s="80">
        <v>255</v>
      </c>
      <c r="F22" s="5">
        <v>1810</v>
      </c>
      <c r="G22" s="94">
        <f t="shared" si="2"/>
        <v>0.81727751764371215</v>
      </c>
      <c r="H22" s="79">
        <v>167</v>
      </c>
      <c r="I22" s="5">
        <v>1015</v>
      </c>
      <c r="J22" s="153">
        <f t="shared" si="3"/>
        <v>0.41687202234269755</v>
      </c>
      <c r="K22" s="193">
        <f t="shared" si="4"/>
        <v>63.13725490196078</v>
      </c>
      <c r="L22" s="197">
        <f t="shared" si="5"/>
        <v>61.933701657458563</v>
      </c>
      <c r="M22" s="95">
        <f t="shared" si="6"/>
        <v>96.407185628742525</v>
      </c>
      <c r="N22" s="96">
        <f t="shared" si="7"/>
        <v>110.44334975369459</v>
      </c>
      <c r="O22" s="198">
        <f t="shared" si="9"/>
        <v>152.69461077844312</v>
      </c>
      <c r="P22" s="197">
        <f t="shared" si="10"/>
        <v>178.32512315270935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50</v>
      </c>
      <c r="B23" s="141">
        <v>163</v>
      </c>
      <c r="C23" s="111">
        <v>880</v>
      </c>
      <c r="D23" s="130">
        <f t="shared" si="1"/>
        <v>0.37548268726132317</v>
      </c>
      <c r="E23" s="80">
        <v>131</v>
      </c>
      <c r="F23" s="5">
        <v>757</v>
      </c>
      <c r="G23" s="94">
        <f t="shared" si="2"/>
        <v>0.34181164688192822</v>
      </c>
      <c r="H23" s="79">
        <v>98</v>
      </c>
      <c r="I23" s="5">
        <v>442</v>
      </c>
      <c r="J23" s="153">
        <f t="shared" si="3"/>
        <v>0.18153441761130279</v>
      </c>
      <c r="K23" s="193">
        <f t="shared" si="4"/>
        <v>124.42748091603053</v>
      </c>
      <c r="L23" s="197">
        <f t="shared" si="5"/>
        <v>116.24834874504624</v>
      </c>
      <c r="M23" s="95">
        <f t="shared" si="6"/>
        <v>166.32653061224488</v>
      </c>
      <c r="N23" s="96">
        <f t="shared" si="7"/>
        <v>199.09502262443439</v>
      </c>
      <c r="O23" s="198">
        <f t="shared" si="9"/>
        <v>133.67346938775512</v>
      </c>
      <c r="P23" s="197">
        <f t="shared" si="10"/>
        <v>171.26696832579185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55</v>
      </c>
      <c r="B24" s="141">
        <v>139</v>
      </c>
      <c r="C24" s="111">
        <v>798</v>
      </c>
      <c r="D24" s="130">
        <f t="shared" si="1"/>
        <v>0.34049452776651801</v>
      </c>
      <c r="E24" s="80">
        <v>217</v>
      </c>
      <c r="F24" s="5">
        <v>1228</v>
      </c>
      <c r="G24" s="94">
        <f t="shared" si="2"/>
        <v>0.5544844152853472</v>
      </c>
      <c r="H24" s="79">
        <v>140</v>
      </c>
      <c r="I24" s="5">
        <v>948</v>
      </c>
      <c r="J24" s="153">
        <f t="shared" si="3"/>
        <v>0.3893543617545589</v>
      </c>
      <c r="K24" s="193">
        <f t="shared" si="4"/>
        <v>64.055299539170505</v>
      </c>
      <c r="L24" s="197">
        <f t="shared" si="5"/>
        <v>64.983713355048849</v>
      </c>
      <c r="M24" s="95">
        <f t="shared" si="6"/>
        <v>99.285714285714292</v>
      </c>
      <c r="N24" s="96">
        <f t="shared" si="7"/>
        <v>84.177215189873422</v>
      </c>
      <c r="O24" s="198">
        <f t="shared" si="9"/>
        <v>155</v>
      </c>
      <c r="P24" s="197">
        <f t="shared" si="10"/>
        <v>129.53586497890294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44</v>
      </c>
      <c r="B25" s="141">
        <v>70</v>
      </c>
      <c r="C25" s="111">
        <v>537</v>
      </c>
      <c r="D25" s="130">
        <f t="shared" si="1"/>
        <v>0.22912977620378466</v>
      </c>
      <c r="E25" s="80">
        <v>57</v>
      </c>
      <c r="F25" s="5">
        <v>366</v>
      </c>
      <c r="G25" s="94">
        <f t="shared" si="2"/>
        <v>0.16526164168928101</v>
      </c>
      <c r="H25" s="79">
        <v>126</v>
      </c>
      <c r="I25" s="5">
        <v>1112</v>
      </c>
      <c r="J25" s="153">
        <f t="shared" si="3"/>
        <v>0.45671102349268933</v>
      </c>
      <c r="K25" s="193">
        <f t="shared" si="4"/>
        <v>122.80701754385966</v>
      </c>
      <c r="L25" s="197">
        <f t="shared" si="5"/>
        <v>146.72131147540983</v>
      </c>
      <c r="M25" s="95">
        <f t="shared" si="6"/>
        <v>55.555555555555557</v>
      </c>
      <c r="N25" s="96">
        <f t="shared" si="7"/>
        <v>48.291366906474821</v>
      </c>
      <c r="O25" s="198">
        <f t="shared" si="9"/>
        <v>45.238095238095241</v>
      </c>
      <c r="P25" s="197">
        <f t="shared" si="10"/>
        <v>32.913669064748206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53</v>
      </c>
      <c r="B26" s="141">
        <v>70</v>
      </c>
      <c r="C26" s="111">
        <v>439</v>
      </c>
      <c r="D26" s="130">
        <f t="shared" si="1"/>
        <v>0.18731465875877371</v>
      </c>
      <c r="E26" s="80">
        <v>138</v>
      </c>
      <c r="F26" s="5">
        <v>786</v>
      </c>
      <c r="G26" s="94">
        <f t="shared" si="2"/>
        <v>0.35490614854583302</v>
      </c>
      <c r="H26" s="79">
        <v>121</v>
      </c>
      <c r="I26" s="5">
        <v>1241</v>
      </c>
      <c r="J26" s="153">
        <f t="shared" si="3"/>
        <v>0.5096927879086578</v>
      </c>
      <c r="K26" s="193">
        <f t="shared" si="4"/>
        <v>50.724637681159422</v>
      </c>
      <c r="L26" s="197">
        <f t="shared" si="5"/>
        <v>55.852417302798983</v>
      </c>
      <c r="M26" s="95">
        <f t="shared" si="6"/>
        <v>57.851239669421481</v>
      </c>
      <c r="N26" s="96">
        <f t="shared" si="7"/>
        <v>35.374697824335215</v>
      </c>
      <c r="O26" s="198">
        <f t="shared" si="9"/>
        <v>114.0495867768595</v>
      </c>
      <c r="P26" s="197">
        <f t="shared" si="10"/>
        <v>63.336019339242547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52</v>
      </c>
      <c r="B27" s="141">
        <v>63</v>
      </c>
      <c r="C27" s="111">
        <v>439</v>
      </c>
      <c r="D27" s="130">
        <f t="shared" si="1"/>
        <v>0.18731465875877371</v>
      </c>
      <c r="E27" s="80">
        <v>60</v>
      </c>
      <c r="F27" s="5">
        <v>440</v>
      </c>
      <c r="G27" s="94">
        <f t="shared" si="2"/>
        <v>0.19867519765924493</v>
      </c>
      <c r="H27" s="79">
        <v>321</v>
      </c>
      <c r="I27" s="5">
        <v>2672</v>
      </c>
      <c r="J27" s="153">
        <f t="shared" si="3"/>
        <v>1.0974207327090522</v>
      </c>
      <c r="K27" s="193">
        <f t="shared" si="4"/>
        <v>105</v>
      </c>
      <c r="L27" s="197">
        <f t="shared" si="5"/>
        <v>99.772727272727266</v>
      </c>
      <c r="M27" s="95">
        <f t="shared" si="6"/>
        <v>19.626168224299064</v>
      </c>
      <c r="N27" s="96">
        <f t="shared" si="7"/>
        <v>16.429640718562872</v>
      </c>
      <c r="O27" s="198">
        <f t="shared" si="9"/>
        <v>18.691588785046729</v>
      </c>
      <c r="P27" s="197">
        <f t="shared" si="10"/>
        <v>16.467065868263472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58</v>
      </c>
      <c r="B28" s="79">
        <v>42</v>
      </c>
      <c r="C28" s="5">
        <v>359</v>
      </c>
      <c r="D28" s="130">
        <f t="shared" si="1"/>
        <v>0.15317986900774433</v>
      </c>
      <c r="E28" s="80">
        <v>26</v>
      </c>
      <c r="F28" s="5">
        <v>228</v>
      </c>
      <c r="G28" s="94">
        <f t="shared" si="2"/>
        <v>0.10294987515069966</v>
      </c>
      <c r="H28" s="79">
        <v>46</v>
      </c>
      <c r="I28" s="5">
        <v>369</v>
      </c>
      <c r="J28" s="153">
        <f t="shared" si="3"/>
        <v>0.15155248891079348</v>
      </c>
      <c r="K28" s="193">
        <f t="shared" si="4"/>
        <v>161.53846153846155</v>
      </c>
      <c r="L28" s="197">
        <f t="shared" si="5"/>
        <v>157.45614035087718</v>
      </c>
      <c r="M28" s="95">
        <f t="shared" si="6"/>
        <v>91.304347826086953</v>
      </c>
      <c r="N28" s="96">
        <f t="shared" si="7"/>
        <v>97.289972899728994</v>
      </c>
      <c r="O28" s="198">
        <f t="shared" si="9"/>
        <v>56.521739130434781</v>
      </c>
      <c r="P28" s="197">
        <f t="shared" si="10"/>
        <v>61.788617886178862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57</v>
      </c>
      <c r="B29" s="79">
        <v>37</v>
      </c>
      <c r="C29" s="5">
        <v>342</v>
      </c>
      <c r="D29" s="130">
        <f t="shared" si="1"/>
        <v>0.1459262261856506</v>
      </c>
      <c r="E29" s="80">
        <v>36</v>
      </c>
      <c r="F29" s="5">
        <v>276</v>
      </c>
      <c r="G29" s="94">
        <f t="shared" si="2"/>
        <v>0.12462353307716274</v>
      </c>
      <c r="H29" s="79">
        <v>25</v>
      </c>
      <c r="I29" s="5">
        <v>224</v>
      </c>
      <c r="J29" s="153">
        <f t="shared" si="3"/>
        <v>9.1999342861836711E-2</v>
      </c>
      <c r="K29" s="193">
        <f t="shared" si="4"/>
        <v>102.77777777777777</v>
      </c>
      <c r="L29" s="197">
        <f t="shared" si="5"/>
        <v>123.91304347826086</v>
      </c>
      <c r="M29" s="95">
        <f t="shared" si="6"/>
        <v>148</v>
      </c>
      <c r="N29" s="96">
        <f t="shared" si="7"/>
        <v>152.67857142857142</v>
      </c>
      <c r="O29" s="198">
        <f t="shared" si="9"/>
        <v>144</v>
      </c>
      <c r="P29" s="197">
        <f t="shared" si="10"/>
        <v>123.21428571428572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56</v>
      </c>
      <c r="B30" s="79">
        <v>52</v>
      </c>
      <c r="C30" s="5">
        <v>310</v>
      </c>
      <c r="D30" s="130">
        <f t="shared" si="1"/>
        <v>0.13227231028523884</v>
      </c>
      <c r="E30" s="80">
        <v>57</v>
      </c>
      <c r="F30" s="5">
        <v>310</v>
      </c>
      <c r="G30" s="94">
        <f t="shared" si="2"/>
        <v>0.13997570744174076</v>
      </c>
      <c r="H30" s="79">
        <v>77</v>
      </c>
      <c r="I30" s="5">
        <v>314</v>
      </c>
      <c r="J30" s="153">
        <f t="shared" si="3"/>
        <v>0.1289633645473961</v>
      </c>
      <c r="K30" s="193">
        <f t="shared" si="4"/>
        <v>91.228070175438589</v>
      </c>
      <c r="L30" s="197">
        <f t="shared" si="5"/>
        <v>100</v>
      </c>
      <c r="M30" s="95">
        <f t="shared" si="6"/>
        <v>67.532467532467535</v>
      </c>
      <c r="N30" s="96">
        <f t="shared" si="7"/>
        <v>98.726114649681534</v>
      </c>
      <c r="O30" s="198">
        <f t="shared" si="9"/>
        <v>74.025974025974023</v>
      </c>
      <c r="P30" s="197">
        <f t="shared" si="10"/>
        <v>98.726114649681534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61</v>
      </c>
      <c r="B31" s="79">
        <v>102</v>
      </c>
      <c r="C31" s="5">
        <v>295</v>
      </c>
      <c r="D31" s="130">
        <f t="shared" si="1"/>
        <v>0.12587203720692081</v>
      </c>
      <c r="E31" s="80">
        <v>80</v>
      </c>
      <c r="F31" s="5">
        <v>231</v>
      </c>
      <c r="G31" s="94">
        <f t="shared" si="2"/>
        <v>0.10430447877110359</v>
      </c>
      <c r="H31" s="79">
        <v>64</v>
      </c>
      <c r="I31" s="5">
        <v>188</v>
      </c>
      <c r="J31" s="153">
        <f t="shared" si="3"/>
        <v>7.7213734187612945E-2</v>
      </c>
      <c r="K31" s="193">
        <f t="shared" si="4"/>
        <v>127.49999999999999</v>
      </c>
      <c r="L31" s="197">
        <f t="shared" si="5"/>
        <v>127.70562770562771</v>
      </c>
      <c r="M31" s="95">
        <f t="shared" si="6"/>
        <v>159.375</v>
      </c>
      <c r="N31" s="96">
        <f t="shared" si="7"/>
        <v>156.91489361702128</v>
      </c>
      <c r="O31" s="198">
        <f t="shared" si="9"/>
        <v>125</v>
      </c>
      <c r="P31" s="197">
        <f t="shared" si="10"/>
        <v>122.87234042553192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51</v>
      </c>
      <c r="B32" s="79">
        <v>49</v>
      </c>
      <c r="C32" s="5">
        <v>213</v>
      </c>
      <c r="D32" s="130">
        <f t="shared" si="1"/>
        <v>9.0883877712115715E-2</v>
      </c>
      <c r="E32" s="80">
        <v>54</v>
      </c>
      <c r="F32" s="5">
        <v>324</v>
      </c>
      <c r="G32" s="94">
        <f t="shared" si="2"/>
        <v>0.14629719100362581</v>
      </c>
      <c r="H32" s="79">
        <v>97</v>
      </c>
      <c r="I32" s="5">
        <v>509</v>
      </c>
      <c r="J32" s="153">
        <f t="shared" si="3"/>
        <v>0.20905207819944144</v>
      </c>
      <c r="K32" s="193">
        <f t="shared" si="4"/>
        <v>90.740740740740748</v>
      </c>
      <c r="L32" s="197">
        <f t="shared" si="5"/>
        <v>65.740740740740748</v>
      </c>
      <c r="M32" s="95">
        <f t="shared" si="6"/>
        <v>50.515463917525771</v>
      </c>
      <c r="N32" s="96">
        <f t="shared" si="7"/>
        <v>41.846758349705304</v>
      </c>
      <c r="O32" s="198">
        <f t="shared" si="9"/>
        <v>55.670103092783506</v>
      </c>
      <c r="P32" s="197">
        <f t="shared" si="10"/>
        <v>63.654223968565816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60</v>
      </c>
      <c r="B33" s="79">
        <v>40</v>
      </c>
      <c r="C33" s="5">
        <v>197</v>
      </c>
      <c r="D33" s="130">
        <f t="shared" si="1"/>
        <v>8.4056919761909835E-2</v>
      </c>
      <c r="E33" s="80">
        <v>47</v>
      </c>
      <c r="F33" s="5">
        <v>331</v>
      </c>
      <c r="G33" s="94">
        <f t="shared" si="2"/>
        <v>0.14945793278456834</v>
      </c>
      <c r="H33" s="79">
        <v>39</v>
      </c>
      <c r="I33" s="5">
        <v>224</v>
      </c>
      <c r="J33" s="153">
        <f t="shared" si="3"/>
        <v>9.1999342861836711E-2</v>
      </c>
      <c r="K33" s="193">
        <f t="shared" si="4"/>
        <v>85.106382978723403</v>
      </c>
      <c r="L33" s="197">
        <f t="shared" si="5"/>
        <v>59.516616314199396</v>
      </c>
      <c r="M33" s="95">
        <f t="shared" si="6"/>
        <v>102.56410256410255</v>
      </c>
      <c r="N33" s="96">
        <f t="shared" si="7"/>
        <v>87.946428571428569</v>
      </c>
      <c r="O33" s="198">
        <f t="shared" si="9"/>
        <v>120.51282051282051</v>
      </c>
      <c r="P33" s="197">
        <f t="shared" si="10"/>
        <v>147.76785714285714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45</v>
      </c>
      <c r="B34" s="79">
        <v>24</v>
      </c>
      <c r="C34" s="5">
        <v>187</v>
      </c>
      <c r="D34" s="130">
        <f t="shared" si="1"/>
        <v>7.979007104303118E-2</v>
      </c>
      <c r="E34" s="80">
        <v>23</v>
      </c>
      <c r="F34" s="5">
        <v>193</v>
      </c>
      <c r="G34" s="94">
        <f t="shared" si="2"/>
        <v>8.7146166245986992E-2</v>
      </c>
      <c r="H34" s="79">
        <v>38</v>
      </c>
      <c r="I34" s="5">
        <v>321</v>
      </c>
      <c r="J34" s="153">
        <f t="shared" si="3"/>
        <v>0.13183834401182848</v>
      </c>
      <c r="K34" s="193">
        <f t="shared" si="4"/>
        <v>104.34782608695652</v>
      </c>
      <c r="L34" s="197">
        <f t="shared" si="5"/>
        <v>96.891191709844563</v>
      </c>
      <c r="M34" s="95">
        <f t="shared" si="6"/>
        <v>63.157894736842103</v>
      </c>
      <c r="N34" s="96">
        <f t="shared" si="7"/>
        <v>58.255451713395637</v>
      </c>
      <c r="O34" s="198">
        <f t="shared" si="9"/>
        <v>60.526315789473685</v>
      </c>
      <c r="P34" s="197">
        <f t="shared" si="10"/>
        <v>60.124610591900307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78</v>
      </c>
      <c r="B35" s="79">
        <v>27</v>
      </c>
      <c r="C35" s="5">
        <v>171</v>
      </c>
      <c r="D35" s="130">
        <f t="shared" si="1"/>
        <v>7.2963113092825299E-2</v>
      </c>
      <c r="E35" s="80">
        <v>58</v>
      </c>
      <c r="F35" s="5">
        <v>359</v>
      </c>
      <c r="G35" s="94">
        <f t="shared" si="2"/>
        <v>0.16210089990833851</v>
      </c>
      <c r="H35" s="79">
        <v>58</v>
      </c>
      <c r="I35" s="5">
        <v>416</v>
      </c>
      <c r="J35" s="153">
        <f t="shared" si="3"/>
        <v>0.17085592245769674</v>
      </c>
      <c r="K35" s="193">
        <f t="shared" si="4"/>
        <v>46.551724137931032</v>
      </c>
      <c r="L35" s="197">
        <f t="shared" si="5"/>
        <v>47.632311977715879</v>
      </c>
      <c r="M35" s="95">
        <f t="shared" si="6"/>
        <v>46.551724137931032</v>
      </c>
      <c r="N35" s="96">
        <f t="shared" si="7"/>
        <v>41.105769230769226</v>
      </c>
      <c r="O35" s="198">
        <f t="shared" si="9"/>
        <v>100</v>
      </c>
      <c r="P35" s="197">
        <f t="shared" si="10"/>
        <v>86.298076923076934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71</v>
      </c>
      <c r="B36" s="79">
        <v>27</v>
      </c>
      <c r="C36" s="5">
        <v>149</v>
      </c>
      <c r="D36" s="130">
        <f t="shared" si="1"/>
        <v>6.3576045911292206E-2</v>
      </c>
      <c r="E36" s="80">
        <v>36</v>
      </c>
      <c r="F36" s="5">
        <v>160</v>
      </c>
      <c r="G36" s="94">
        <f t="shared" si="2"/>
        <v>7.2245526421543624E-2</v>
      </c>
      <c r="H36" s="79">
        <v>21</v>
      </c>
      <c r="I36" s="5">
        <v>127</v>
      </c>
      <c r="J36" s="153">
        <f t="shared" si="3"/>
        <v>5.2160341711844922E-2</v>
      </c>
      <c r="K36" s="193">
        <f t="shared" si="4"/>
        <v>75</v>
      </c>
      <c r="L36" s="197">
        <f t="shared" si="5"/>
        <v>93.125</v>
      </c>
      <c r="M36" s="95">
        <f t="shared" si="6"/>
        <v>128.57142857142858</v>
      </c>
      <c r="N36" s="96">
        <f t="shared" si="7"/>
        <v>117.32283464566929</v>
      </c>
      <c r="O36" s="198">
        <f t="shared" si="9"/>
        <v>171.42857142857142</v>
      </c>
      <c r="P36" s="197">
        <f t="shared" si="10"/>
        <v>125.98425196850394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63</v>
      </c>
      <c r="B37" s="79">
        <v>26</v>
      </c>
      <c r="C37" s="5">
        <v>137</v>
      </c>
      <c r="D37" s="130">
        <f t="shared" si="1"/>
        <v>5.8455827448637809E-2</v>
      </c>
      <c r="E37" s="80">
        <v>42</v>
      </c>
      <c r="F37" s="5">
        <v>212</v>
      </c>
      <c r="G37" s="94">
        <f t="shared" si="2"/>
        <v>9.5725322508545291E-2</v>
      </c>
      <c r="H37" s="79">
        <v>40</v>
      </c>
      <c r="I37" s="5">
        <v>174</v>
      </c>
      <c r="J37" s="153">
        <f t="shared" si="3"/>
        <v>7.1463775258748155E-2</v>
      </c>
      <c r="K37" s="193">
        <f t="shared" si="4"/>
        <v>61.904761904761905</v>
      </c>
      <c r="L37" s="197">
        <f t="shared" si="5"/>
        <v>64.622641509433961</v>
      </c>
      <c r="M37" s="95">
        <f t="shared" si="6"/>
        <v>65</v>
      </c>
      <c r="N37" s="96">
        <f t="shared" si="7"/>
        <v>78.735632183908038</v>
      </c>
      <c r="O37" s="198">
        <f t="shared" si="9"/>
        <v>105</v>
      </c>
      <c r="P37" s="197">
        <f t="shared" si="10"/>
        <v>121.83908045977012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64</v>
      </c>
      <c r="B38" s="79">
        <v>30</v>
      </c>
      <c r="C38" s="5">
        <v>136</v>
      </c>
      <c r="D38" s="130">
        <f t="shared" ref="D38:D69" si="11">IF($C$83&lt;&gt;0,C38/$C$83*100,0)</f>
        <v>5.8029142576749938E-2</v>
      </c>
      <c r="E38" s="80">
        <v>27</v>
      </c>
      <c r="F38" s="5">
        <v>157</v>
      </c>
      <c r="G38" s="94">
        <f t="shared" ref="G38:G69" si="12">IF($F$83&lt;&gt;0,F38/$F$83*100,0)</f>
        <v>7.0890922801139677E-2</v>
      </c>
      <c r="H38" s="79">
        <v>9</v>
      </c>
      <c r="I38" s="5">
        <v>64</v>
      </c>
      <c r="J38" s="153">
        <f t="shared" ref="J38:J69" si="13">IF($I$83&lt;&gt;0,I38/$I$83*100,0)</f>
        <v>2.6285526531953343E-2</v>
      </c>
      <c r="K38" s="193">
        <f t="shared" ref="K38:K69" si="14">IF(OR(B38&lt;&gt;0)*(E38&lt;&gt;0),B38/E38*100," ")</f>
        <v>111.11111111111111</v>
      </c>
      <c r="L38" s="197">
        <f t="shared" ref="L38:L69" si="15">IF(OR(C38&lt;&gt;0)*(F38&lt;&gt;0),C38/F38*100," ")</f>
        <v>86.624203821656053</v>
      </c>
      <c r="M38" s="95">
        <f t="shared" ref="M38:M69" si="16">IF(OR(B38&lt;&gt;0)*(H38&lt;&gt;0),B38/H38*100," ")</f>
        <v>333.33333333333337</v>
      </c>
      <c r="N38" s="96">
        <f t="shared" ref="N38:N69" si="17">IF(OR(C38&lt;&gt;0)*(I38&lt;&gt;0),C38/I38*100," ")</f>
        <v>212.5</v>
      </c>
      <c r="O38" s="198">
        <f t="shared" si="9"/>
        <v>300</v>
      </c>
      <c r="P38" s="197">
        <f t="shared" si="10"/>
        <v>245.3125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59</v>
      </c>
      <c r="B39" s="79">
        <v>14</v>
      </c>
      <c r="C39" s="5">
        <v>132</v>
      </c>
      <c r="D39" s="130">
        <f t="shared" si="11"/>
        <v>5.6322403089198468E-2</v>
      </c>
      <c r="E39" s="80">
        <v>17</v>
      </c>
      <c r="F39" s="5">
        <v>96</v>
      </c>
      <c r="G39" s="94">
        <f t="shared" si="12"/>
        <v>4.3347315852926172E-2</v>
      </c>
      <c r="H39" s="79">
        <v>29</v>
      </c>
      <c r="I39" s="5">
        <v>120</v>
      </c>
      <c r="J39" s="153">
        <f t="shared" si="13"/>
        <v>4.928536224741252E-2</v>
      </c>
      <c r="K39" s="193">
        <f t="shared" si="14"/>
        <v>82.35294117647058</v>
      </c>
      <c r="L39" s="197">
        <f t="shared" si="15"/>
        <v>137.5</v>
      </c>
      <c r="M39" s="95">
        <f t="shared" si="16"/>
        <v>48.275862068965516</v>
      </c>
      <c r="N39" s="96">
        <f t="shared" si="17"/>
        <v>110.00000000000001</v>
      </c>
      <c r="O39" s="198">
        <f t="shared" ref="O39:O70" si="18">IF(OR(E39&lt;&gt;0)*(H39&lt;&gt;0),E39/H39*100," ")</f>
        <v>58.620689655172406</v>
      </c>
      <c r="P39" s="197">
        <f t="shared" si="10"/>
        <v>80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70</v>
      </c>
      <c r="B40" s="79">
        <v>19</v>
      </c>
      <c r="C40" s="5">
        <v>117</v>
      </c>
      <c r="D40" s="130">
        <f t="shared" si="11"/>
        <v>4.9922130010880465E-2</v>
      </c>
      <c r="E40" s="80">
        <v>16</v>
      </c>
      <c r="F40" s="5">
        <v>87</v>
      </c>
      <c r="G40" s="94">
        <f t="shared" si="12"/>
        <v>3.9283504991714339E-2</v>
      </c>
      <c r="H40" s="79">
        <v>12</v>
      </c>
      <c r="I40" s="5">
        <v>91</v>
      </c>
      <c r="J40" s="153">
        <f t="shared" si="13"/>
        <v>3.7374733037621156E-2</v>
      </c>
      <c r="K40" s="193">
        <f t="shared" si="14"/>
        <v>118.75</v>
      </c>
      <c r="L40" s="197">
        <f t="shared" si="15"/>
        <v>134.48275862068965</v>
      </c>
      <c r="M40" s="95">
        <f t="shared" si="16"/>
        <v>158.33333333333331</v>
      </c>
      <c r="N40" s="96">
        <f t="shared" si="17"/>
        <v>128.57142857142858</v>
      </c>
      <c r="O40" s="198">
        <f t="shared" si="18"/>
        <v>133.33333333333331</v>
      </c>
      <c r="P40" s="197">
        <f t="shared" si="10"/>
        <v>95.604395604395606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68</v>
      </c>
      <c r="B41" s="79">
        <v>13</v>
      </c>
      <c r="C41" s="5">
        <v>104</v>
      </c>
      <c r="D41" s="130">
        <f t="shared" si="11"/>
        <v>4.4375226676338191E-2</v>
      </c>
      <c r="E41" s="80">
        <v>14</v>
      </c>
      <c r="F41" s="5">
        <v>53</v>
      </c>
      <c r="G41" s="94">
        <f t="shared" si="12"/>
        <v>2.3931330627136323E-2</v>
      </c>
      <c r="H41" s="79">
        <v>11</v>
      </c>
      <c r="I41" s="5">
        <v>56</v>
      </c>
      <c r="J41" s="153">
        <f t="shared" si="13"/>
        <v>2.2999835715459178E-2</v>
      </c>
      <c r="K41" s="193">
        <f t="shared" si="14"/>
        <v>92.857142857142861</v>
      </c>
      <c r="L41" s="197">
        <f t="shared" si="15"/>
        <v>196.22641509433961</v>
      </c>
      <c r="M41" s="95">
        <f t="shared" si="16"/>
        <v>118.18181818181819</v>
      </c>
      <c r="N41" s="96">
        <f t="shared" si="17"/>
        <v>185.71428571428572</v>
      </c>
      <c r="O41" s="198">
        <f t="shared" si="18"/>
        <v>127.27272727272727</v>
      </c>
      <c r="P41" s="197">
        <f t="shared" si="10"/>
        <v>94.642857142857139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66</v>
      </c>
      <c r="B42" s="79">
        <v>3</v>
      </c>
      <c r="C42" s="5">
        <v>102</v>
      </c>
      <c r="D42" s="130">
        <f t="shared" si="11"/>
        <v>4.3521856932562455E-2</v>
      </c>
      <c r="E42" s="80">
        <v>7</v>
      </c>
      <c r="F42" s="5">
        <v>34</v>
      </c>
      <c r="G42" s="94">
        <f t="shared" si="12"/>
        <v>1.5352174364578018E-2</v>
      </c>
      <c r="H42" s="79">
        <v>4</v>
      </c>
      <c r="I42" s="5">
        <v>20</v>
      </c>
      <c r="J42" s="153">
        <f t="shared" si="13"/>
        <v>8.2142270412354206E-3</v>
      </c>
      <c r="K42" s="193">
        <f t="shared" si="14"/>
        <v>42.857142857142854</v>
      </c>
      <c r="L42" s="197">
        <f t="shared" si="15"/>
        <v>300</v>
      </c>
      <c r="M42" s="95">
        <f t="shared" si="16"/>
        <v>75</v>
      </c>
      <c r="N42" s="96">
        <f t="shared" si="17"/>
        <v>509.99999999999994</v>
      </c>
      <c r="O42" s="198">
        <f t="shared" si="18"/>
        <v>175</v>
      </c>
      <c r="P42" s="197">
        <f t="shared" si="10"/>
        <v>170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69</v>
      </c>
      <c r="B43" s="79">
        <v>19</v>
      </c>
      <c r="C43" s="5">
        <v>94</v>
      </c>
      <c r="D43" s="130">
        <f t="shared" si="11"/>
        <v>4.0108377957459522E-2</v>
      </c>
      <c r="E43" s="80">
        <v>14</v>
      </c>
      <c r="F43" s="5">
        <v>62</v>
      </c>
      <c r="G43" s="94">
        <f t="shared" si="12"/>
        <v>2.7995141488348155E-2</v>
      </c>
      <c r="H43" s="79">
        <v>33</v>
      </c>
      <c r="I43" s="5">
        <v>173</v>
      </c>
      <c r="J43" s="153">
        <f t="shared" si="13"/>
        <v>7.1053063906686378E-2</v>
      </c>
      <c r="K43" s="193">
        <f t="shared" si="14"/>
        <v>135.71428571428572</v>
      </c>
      <c r="L43" s="197">
        <f t="shared" si="15"/>
        <v>151.61290322580646</v>
      </c>
      <c r="M43" s="95">
        <f t="shared" si="16"/>
        <v>57.575757575757578</v>
      </c>
      <c r="N43" s="96">
        <f t="shared" si="17"/>
        <v>54.335260115606928</v>
      </c>
      <c r="O43" s="198">
        <f t="shared" si="18"/>
        <v>42.424242424242422</v>
      </c>
      <c r="P43" s="197">
        <f t="shared" si="10"/>
        <v>35.838150289017342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67</v>
      </c>
      <c r="B44" s="79">
        <v>16</v>
      </c>
      <c r="C44" s="5">
        <v>84</v>
      </c>
      <c r="D44" s="130">
        <f t="shared" si="11"/>
        <v>3.5841529238580846E-2</v>
      </c>
      <c r="E44" s="80">
        <v>4</v>
      </c>
      <c r="F44" s="5">
        <v>37</v>
      </c>
      <c r="G44" s="94">
        <f t="shared" si="12"/>
        <v>1.6706777984981963E-2</v>
      </c>
      <c r="H44" s="79">
        <v>26</v>
      </c>
      <c r="I44" s="5">
        <v>213</v>
      </c>
      <c r="J44" s="153">
        <f t="shared" si="13"/>
        <v>8.7481517989157209E-2</v>
      </c>
      <c r="K44" s="193">
        <f t="shared" si="14"/>
        <v>400</v>
      </c>
      <c r="L44" s="197">
        <f t="shared" si="15"/>
        <v>227.02702702702703</v>
      </c>
      <c r="M44" s="95">
        <f t="shared" si="16"/>
        <v>61.53846153846154</v>
      </c>
      <c r="N44" s="96">
        <f t="shared" si="17"/>
        <v>39.436619718309856</v>
      </c>
      <c r="O44" s="198">
        <f t="shared" si="18"/>
        <v>15.384615384615385</v>
      </c>
      <c r="P44" s="197">
        <f t="shared" si="10"/>
        <v>17.370892018779344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72</v>
      </c>
      <c r="B45" s="79">
        <v>18</v>
      </c>
      <c r="C45" s="5">
        <v>74</v>
      </c>
      <c r="D45" s="130">
        <f t="shared" si="11"/>
        <v>3.1574680519702171E-2</v>
      </c>
      <c r="E45" s="80">
        <v>10</v>
      </c>
      <c r="F45" s="5">
        <v>35</v>
      </c>
      <c r="G45" s="94">
        <f t="shared" si="12"/>
        <v>1.5803708904712666E-2</v>
      </c>
      <c r="H45" s="79">
        <v>14</v>
      </c>
      <c r="I45" s="5">
        <v>50</v>
      </c>
      <c r="J45" s="153">
        <f t="shared" si="13"/>
        <v>2.0535567603088549E-2</v>
      </c>
      <c r="K45" s="193">
        <f t="shared" si="14"/>
        <v>180</v>
      </c>
      <c r="L45" s="197">
        <f t="shared" si="15"/>
        <v>211.42857142857144</v>
      </c>
      <c r="M45" s="95">
        <f t="shared" si="16"/>
        <v>128.57142857142858</v>
      </c>
      <c r="N45" s="96">
        <f t="shared" si="17"/>
        <v>148</v>
      </c>
      <c r="O45" s="198">
        <f t="shared" si="18"/>
        <v>71.428571428571431</v>
      </c>
      <c r="P45" s="197">
        <f t="shared" si="10"/>
        <v>70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54</v>
      </c>
      <c r="B46" s="79">
        <v>8</v>
      </c>
      <c r="C46" s="5">
        <v>73</v>
      </c>
      <c r="D46" s="130">
        <f t="shared" si="11"/>
        <v>3.1147995647814307E-2</v>
      </c>
      <c r="E46" s="80">
        <v>7</v>
      </c>
      <c r="F46" s="5">
        <v>20</v>
      </c>
      <c r="G46" s="94">
        <f t="shared" si="12"/>
        <v>9.030690802692953E-3</v>
      </c>
      <c r="H46" s="79">
        <v>30</v>
      </c>
      <c r="I46" s="5">
        <v>167</v>
      </c>
      <c r="J46" s="153">
        <f t="shared" si="13"/>
        <v>6.858879579431576E-2</v>
      </c>
      <c r="K46" s="193">
        <f t="shared" si="14"/>
        <v>114.28571428571428</v>
      </c>
      <c r="L46" s="197">
        <f t="shared" si="15"/>
        <v>365</v>
      </c>
      <c r="M46" s="95">
        <f t="shared" si="16"/>
        <v>26.666666666666668</v>
      </c>
      <c r="N46" s="96">
        <f t="shared" si="17"/>
        <v>43.712574850299404</v>
      </c>
      <c r="O46" s="198">
        <f t="shared" si="18"/>
        <v>23.333333333333332</v>
      </c>
      <c r="P46" s="197">
        <f t="shared" si="10"/>
        <v>11.976047904191617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76</v>
      </c>
      <c r="B47" s="79">
        <v>11</v>
      </c>
      <c r="C47" s="5">
        <v>69</v>
      </c>
      <c r="D47" s="130">
        <f t="shared" si="11"/>
        <v>2.9441256160262837E-2</v>
      </c>
      <c r="E47" s="80">
        <v>26</v>
      </c>
      <c r="F47" s="5">
        <v>134</v>
      </c>
      <c r="G47" s="94">
        <f t="shared" si="12"/>
        <v>6.0505628378042776E-2</v>
      </c>
      <c r="H47" s="79">
        <v>25</v>
      </c>
      <c r="I47" s="5">
        <v>174</v>
      </c>
      <c r="J47" s="153">
        <f t="shared" si="13"/>
        <v>7.1463775258748155E-2</v>
      </c>
      <c r="K47" s="193">
        <f t="shared" si="14"/>
        <v>42.307692307692307</v>
      </c>
      <c r="L47" s="197">
        <f t="shared" si="15"/>
        <v>51.492537313432841</v>
      </c>
      <c r="M47" s="95">
        <f t="shared" si="16"/>
        <v>44</v>
      </c>
      <c r="N47" s="96">
        <f t="shared" si="17"/>
        <v>39.655172413793103</v>
      </c>
      <c r="O47" s="198">
        <f t="shared" si="18"/>
        <v>104</v>
      </c>
      <c r="P47" s="197">
        <f t="shared" si="10"/>
        <v>77.011494252873561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80</v>
      </c>
      <c r="B48" s="79">
        <v>20</v>
      </c>
      <c r="C48" s="5">
        <v>65</v>
      </c>
      <c r="D48" s="130">
        <f t="shared" si="11"/>
        <v>2.773451667271137E-2</v>
      </c>
      <c r="E48" s="80">
        <v>10</v>
      </c>
      <c r="F48" s="5">
        <v>52</v>
      </c>
      <c r="G48" s="94">
        <f t="shared" si="12"/>
        <v>2.3479796087001674E-2</v>
      </c>
      <c r="H48" s="79">
        <v>20</v>
      </c>
      <c r="I48" s="5">
        <v>71</v>
      </c>
      <c r="J48" s="153">
        <f t="shared" si="13"/>
        <v>2.9160505996385741E-2</v>
      </c>
      <c r="K48" s="193">
        <f t="shared" si="14"/>
        <v>200</v>
      </c>
      <c r="L48" s="197">
        <f t="shared" si="15"/>
        <v>125</v>
      </c>
      <c r="M48" s="95">
        <f t="shared" si="16"/>
        <v>100</v>
      </c>
      <c r="N48" s="96">
        <f t="shared" si="17"/>
        <v>91.549295774647888</v>
      </c>
      <c r="O48" s="198">
        <f t="shared" si="18"/>
        <v>50</v>
      </c>
      <c r="P48" s="197">
        <f t="shared" si="10"/>
        <v>73.239436619718319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89</v>
      </c>
      <c r="B49" s="79">
        <v>8</v>
      </c>
      <c r="C49" s="5">
        <v>63</v>
      </c>
      <c r="D49" s="130">
        <f t="shared" si="11"/>
        <v>2.6881146928935631E-2</v>
      </c>
      <c r="E49" s="80">
        <v>11</v>
      </c>
      <c r="F49" s="5">
        <v>103</v>
      </c>
      <c r="G49" s="94">
        <f t="shared" si="12"/>
        <v>4.6508057633868706E-2</v>
      </c>
      <c r="H49" s="79">
        <v>5</v>
      </c>
      <c r="I49" s="5">
        <v>27</v>
      </c>
      <c r="J49" s="153">
        <f t="shared" si="13"/>
        <v>1.1089206505667817E-2</v>
      </c>
      <c r="K49" s="193">
        <f t="shared" si="14"/>
        <v>72.727272727272734</v>
      </c>
      <c r="L49" s="197">
        <f t="shared" si="15"/>
        <v>61.165048543689316</v>
      </c>
      <c r="M49" s="95">
        <f t="shared" si="16"/>
        <v>160</v>
      </c>
      <c r="N49" s="96">
        <f t="shared" si="17"/>
        <v>233.33333333333334</v>
      </c>
      <c r="O49" s="198">
        <f t="shared" si="18"/>
        <v>220.00000000000003</v>
      </c>
      <c r="P49" s="197">
        <f t="shared" si="10"/>
        <v>381.48148148148147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65</v>
      </c>
      <c r="B50" s="79">
        <v>10</v>
      </c>
      <c r="C50" s="5">
        <v>54</v>
      </c>
      <c r="D50" s="130">
        <f t="shared" si="11"/>
        <v>2.304098308194483E-2</v>
      </c>
      <c r="E50" s="80">
        <v>8</v>
      </c>
      <c r="F50" s="5">
        <v>48</v>
      </c>
      <c r="G50" s="94">
        <f t="shared" si="12"/>
        <v>2.1673657926463086E-2</v>
      </c>
      <c r="H50" s="79">
        <v>12</v>
      </c>
      <c r="I50" s="5">
        <v>58</v>
      </c>
      <c r="J50" s="153">
        <f t="shared" si="13"/>
        <v>2.3821258419582717E-2</v>
      </c>
      <c r="K50" s="193">
        <f t="shared" si="14"/>
        <v>125</v>
      </c>
      <c r="L50" s="197">
        <f t="shared" si="15"/>
        <v>112.5</v>
      </c>
      <c r="M50" s="95">
        <f t="shared" si="16"/>
        <v>83.333333333333343</v>
      </c>
      <c r="N50" s="96">
        <f t="shared" si="17"/>
        <v>93.103448275862064</v>
      </c>
      <c r="O50" s="198">
        <f t="shared" si="18"/>
        <v>66.666666666666657</v>
      </c>
      <c r="P50" s="197">
        <f t="shared" si="10"/>
        <v>82.758620689655174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79</v>
      </c>
      <c r="B51" s="79">
        <v>9</v>
      </c>
      <c r="C51" s="5">
        <v>43</v>
      </c>
      <c r="D51" s="130">
        <f t="shared" si="11"/>
        <v>1.8347449491178291E-2</v>
      </c>
      <c r="E51" s="80">
        <v>29</v>
      </c>
      <c r="F51" s="5">
        <v>147</v>
      </c>
      <c r="G51" s="94">
        <f t="shared" si="12"/>
        <v>6.637557739979319E-2</v>
      </c>
      <c r="H51" s="79">
        <v>41</v>
      </c>
      <c r="I51" s="5">
        <v>192</v>
      </c>
      <c r="J51" s="153">
        <f t="shared" si="13"/>
        <v>7.8856579595860038E-2</v>
      </c>
      <c r="K51" s="193">
        <f t="shared" si="14"/>
        <v>31.03448275862069</v>
      </c>
      <c r="L51" s="197">
        <f t="shared" si="15"/>
        <v>29.251700680272108</v>
      </c>
      <c r="M51" s="95">
        <f t="shared" si="16"/>
        <v>21.951219512195124</v>
      </c>
      <c r="N51" s="96">
        <f t="shared" si="17"/>
        <v>22.395833333333336</v>
      </c>
      <c r="O51" s="198">
        <f t="shared" si="18"/>
        <v>70.731707317073173</v>
      </c>
      <c r="P51" s="197">
        <f t="shared" si="10"/>
        <v>76.5625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62</v>
      </c>
      <c r="B52" s="79">
        <v>9</v>
      </c>
      <c r="C52" s="5">
        <v>40</v>
      </c>
      <c r="D52" s="130">
        <f t="shared" si="11"/>
        <v>1.7067394875514688E-2</v>
      </c>
      <c r="E52" s="80">
        <v>15</v>
      </c>
      <c r="F52" s="5">
        <v>84</v>
      </c>
      <c r="G52" s="94">
        <f t="shared" si="12"/>
        <v>3.79289013713104E-2</v>
      </c>
      <c r="H52" s="79">
        <v>24</v>
      </c>
      <c r="I52" s="5">
        <v>108</v>
      </c>
      <c r="J52" s="153">
        <f t="shared" si="13"/>
        <v>4.435682602267127E-2</v>
      </c>
      <c r="K52" s="193">
        <f t="shared" si="14"/>
        <v>60</v>
      </c>
      <c r="L52" s="197">
        <f t="shared" si="15"/>
        <v>47.619047619047613</v>
      </c>
      <c r="M52" s="95">
        <f t="shared" si="16"/>
        <v>37.5</v>
      </c>
      <c r="N52" s="96">
        <f t="shared" si="17"/>
        <v>37.037037037037038</v>
      </c>
      <c r="O52" s="198">
        <f t="shared" si="18"/>
        <v>62.5</v>
      </c>
      <c r="P52" s="197">
        <f t="shared" si="10"/>
        <v>77.777777777777786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86</v>
      </c>
      <c r="B53" s="79">
        <v>6</v>
      </c>
      <c r="C53" s="5">
        <v>34</v>
      </c>
      <c r="D53" s="130">
        <f t="shared" si="11"/>
        <v>1.4507285644187485E-2</v>
      </c>
      <c r="E53" s="80">
        <v>14</v>
      </c>
      <c r="F53" s="5">
        <v>78</v>
      </c>
      <c r="G53" s="94">
        <f t="shared" si="12"/>
        <v>3.5219694130502514E-2</v>
      </c>
      <c r="H53" s="79">
        <v>25</v>
      </c>
      <c r="I53" s="5">
        <v>89</v>
      </c>
      <c r="J53" s="153">
        <f t="shared" si="13"/>
        <v>3.6553310333497617E-2</v>
      </c>
      <c r="K53" s="193">
        <f t="shared" si="14"/>
        <v>42.857142857142854</v>
      </c>
      <c r="L53" s="197">
        <f t="shared" si="15"/>
        <v>43.589743589743591</v>
      </c>
      <c r="M53" s="95">
        <f t="shared" si="16"/>
        <v>24</v>
      </c>
      <c r="N53" s="96">
        <f t="shared" si="17"/>
        <v>38.202247191011232</v>
      </c>
      <c r="O53" s="198">
        <f t="shared" si="18"/>
        <v>56.000000000000007</v>
      </c>
      <c r="P53" s="197">
        <f t="shared" si="10"/>
        <v>87.640449438202253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75</v>
      </c>
      <c r="B54" s="79">
        <v>3</v>
      </c>
      <c r="C54" s="5">
        <v>29</v>
      </c>
      <c r="D54" s="130">
        <f t="shared" si="11"/>
        <v>1.237386128474815E-2</v>
      </c>
      <c r="E54" s="80">
        <v>8</v>
      </c>
      <c r="F54" s="5">
        <v>30</v>
      </c>
      <c r="G54" s="94">
        <f t="shared" si="12"/>
        <v>1.3546036204039429E-2</v>
      </c>
      <c r="H54" s="79">
        <v>0</v>
      </c>
      <c r="I54" s="5">
        <v>12</v>
      </c>
      <c r="J54" s="153">
        <f t="shared" si="13"/>
        <v>4.9285362247412524E-3</v>
      </c>
      <c r="K54" s="193">
        <f t="shared" si="14"/>
        <v>37.5</v>
      </c>
      <c r="L54" s="197">
        <f t="shared" si="15"/>
        <v>96.666666666666671</v>
      </c>
      <c r="M54" s="95" t="str">
        <f t="shared" si="16"/>
        <v xml:space="preserve"> </v>
      </c>
      <c r="N54" s="96">
        <f t="shared" si="17"/>
        <v>241.66666666666666</v>
      </c>
      <c r="O54" s="198" t="str">
        <f t="shared" si="18"/>
        <v xml:space="preserve"> </v>
      </c>
      <c r="P54" s="197">
        <f t="shared" si="10"/>
        <v>250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97</v>
      </c>
      <c r="B55" s="79">
        <v>4</v>
      </c>
      <c r="C55" s="5">
        <v>24</v>
      </c>
      <c r="D55" s="130">
        <f t="shared" si="11"/>
        <v>1.0240436925308813E-2</v>
      </c>
      <c r="E55" s="80">
        <v>2</v>
      </c>
      <c r="F55" s="5">
        <v>4</v>
      </c>
      <c r="G55" s="94">
        <f t="shared" si="12"/>
        <v>1.8061381605385903E-3</v>
      </c>
      <c r="H55" s="79">
        <v>9</v>
      </c>
      <c r="I55" s="5">
        <v>57</v>
      </c>
      <c r="J55" s="153">
        <f t="shared" si="13"/>
        <v>2.3410547067520947E-2</v>
      </c>
      <c r="K55" s="193">
        <f t="shared" si="14"/>
        <v>200</v>
      </c>
      <c r="L55" s="197">
        <f t="shared" si="15"/>
        <v>600</v>
      </c>
      <c r="M55" s="95">
        <f t="shared" si="16"/>
        <v>44.444444444444443</v>
      </c>
      <c r="N55" s="96">
        <f t="shared" si="17"/>
        <v>42.105263157894733</v>
      </c>
      <c r="O55" s="198">
        <f t="shared" si="18"/>
        <v>22.222222222222221</v>
      </c>
      <c r="P55" s="197">
        <f t="shared" si="10"/>
        <v>7.0175438596491224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74</v>
      </c>
      <c r="B56" s="79">
        <v>13</v>
      </c>
      <c r="C56" s="5">
        <v>21</v>
      </c>
      <c r="D56" s="130">
        <f t="shared" si="11"/>
        <v>8.9603823096452116E-3</v>
      </c>
      <c r="E56" s="80">
        <v>2</v>
      </c>
      <c r="F56" s="5">
        <v>2</v>
      </c>
      <c r="G56" s="94">
        <f t="shared" si="12"/>
        <v>9.0306908026929517E-4</v>
      </c>
      <c r="H56" s="79">
        <v>0</v>
      </c>
      <c r="I56" s="5">
        <v>0</v>
      </c>
      <c r="J56" s="153">
        <f t="shared" si="13"/>
        <v>0</v>
      </c>
      <c r="K56" s="193">
        <f t="shared" si="14"/>
        <v>650</v>
      </c>
      <c r="L56" s="197">
        <f t="shared" si="15"/>
        <v>1050</v>
      </c>
      <c r="M56" s="95" t="str">
        <f t="shared" si="16"/>
        <v xml:space="preserve"> </v>
      </c>
      <c r="N56" s="96" t="str">
        <f t="shared" si="17"/>
        <v xml:space="preserve"> </v>
      </c>
      <c r="O56" s="198" t="str">
        <f t="shared" si="18"/>
        <v xml:space="preserve"> </v>
      </c>
      <c r="P56" s="197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81</v>
      </c>
      <c r="B57" s="79">
        <v>5</v>
      </c>
      <c r="C57" s="5">
        <v>21</v>
      </c>
      <c r="D57" s="130">
        <f t="shared" si="11"/>
        <v>8.9603823096452116E-3</v>
      </c>
      <c r="E57" s="80">
        <v>3</v>
      </c>
      <c r="F57" s="5">
        <v>5</v>
      </c>
      <c r="G57" s="94">
        <f t="shared" si="12"/>
        <v>2.2576727006732382E-3</v>
      </c>
      <c r="H57" s="79">
        <v>2</v>
      </c>
      <c r="I57" s="5">
        <v>9</v>
      </c>
      <c r="J57" s="153">
        <f t="shared" si="13"/>
        <v>3.6964021685559388E-3</v>
      </c>
      <c r="K57" s="193">
        <f t="shared" si="14"/>
        <v>166.66666666666669</v>
      </c>
      <c r="L57" s="197">
        <f t="shared" si="15"/>
        <v>420</v>
      </c>
      <c r="M57" s="95">
        <f t="shared" si="16"/>
        <v>250</v>
      </c>
      <c r="N57" s="96">
        <f t="shared" si="17"/>
        <v>233.33333333333334</v>
      </c>
      <c r="O57" s="198">
        <f t="shared" si="18"/>
        <v>150</v>
      </c>
      <c r="P57" s="197">
        <f t="shared" si="10"/>
        <v>55.555555555555557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83</v>
      </c>
      <c r="B58" s="79">
        <v>2</v>
      </c>
      <c r="C58" s="5">
        <v>14</v>
      </c>
      <c r="D58" s="130">
        <f t="shared" si="11"/>
        <v>5.9735882064301414E-3</v>
      </c>
      <c r="E58" s="80">
        <v>11</v>
      </c>
      <c r="F58" s="5">
        <v>32</v>
      </c>
      <c r="G58" s="94">
        <f t="shared" si="12"/>
        <v>1.4449105284308723E-2</v>
      </c>
      <c r="H58" s="79">
        <v>5</v>
      </c>
      <c r="I58" s="5">
        <v>27</v>
      </c>
      <c r="J58" s="153">
        <f t="shared" si="13"/>
        <v>1.1089206505667817E-2</v>
      </c>
      <c r="K58" s="193">
        <f t="shared" si="14"/>
        <v>18.181818181818183</v>
      </c>
      <c r="L58" s="197">
        <f t="shared" si="15"/>
        <v>43.75</v>
      </c>
      <c r="M58" s="95">
        <f t="shared" si="16"/>
        <v>40</v>
      </c>
      <c r="N58" s="96">
        <f t="shared" si="17"/>
        <v>51.851851851851848</v>
      </c>
      <c r="O58" s="198">
        <f t="shared" si="18"/>
        <v>220.00000000000003</v>
      </c>
      <c r="P58" s="197">
        <f t="shared" si="10"/>
        <v>118.5185185185185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96</v>
      </c>
      <c r="B59" s="79">
        <v>2</v>
      </c>
      <c r="C59" s="5">
        <v>12</v>
      </c>
      <c r="D59" s="130">
        <f t="shared" si="11"/>
        <v>5.1202184626544063E-3</v>
      </c>
      <c r="E59" s="80">
        <v>9</v>
      </c>
      <c r="F59" s="5">
        <v>61</v>
      </c>
      <c r="G59" s="94">
        <f t="shared" si="12"/>
        <v>2.7543606948213506E-2</v>
      </c>
      <c r="H59" s="79">
        <v>6</v>
      </c>
      <c r="I59" s="5">
        <v>59</v>
      </c>
      <c r="J59" s="153">
        <f t="shared" si="13"/>
        <v>2.4231969771644487E-2</v>
      </c>
      <c r="K59" s="193">
        <f t="shared" si="14"/>
        <v>22.222222222222221</v>
      </c>
      <c r="L59" s="197">
        <f t="shared" si="15"/>
        <v>19.672131147540984</v>
      </c>
      <c r="M59" s="95">
        <f t="shared" si="16"/>
        <v>33.333333333333329</v>
      </c>
      <c r="N59" s="96">
        <f t="shared" si="17"/>
        <v>20.33898305084746</v>
      </c>
      <c r="O59" s="198">
        <f t="shared" si="18"/>
        <v>150</v>
      </c>
      <c r="P59" s="197">
        <f t="shared" si="10"/>
        <v>103.38983050847457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88</v>
      </c>
      <c r="B60" s="79">
        <v>6</v>
      </c>
      <c r="C60" s="5">
        <v>11</v>
      </c>
      <c r="D60" s="130">
        <f t="shared" si="11"/>
        <v>4.6935335907665396E-3</v>
      </c>
      <c r="E60" s="80">
        <v>6</v>
      </c>
      <c r="F60" s="5">
        <v>16</v>
      </c>
      <c r="G60" s="94">
        <f t="shared" si="12"/>
        <v>7.2245526421543613E-3</v>
      </c>
      <c r="H60" s="79">
        <v>7</v>
      </c>
      <c r="I60" s="5">
        <v>26</v>
      </c>
      <c r="J60" s="153">
        <f t="shared" si="13"/>
        <v>1.0678495153606046E-2</v>
      </c>
      <c r="K60" s="193">
        <f t="shared" si="14"/>
        <v>100</v>
      </c>
      <c r="L60" s="197">
        <f t="shared" si="15"/>
        <v>68.75</v>
      </c>
      <c r="M60" s="95">
        <f t="shared" si="16"/>
        <v>85.714285714285708</v>
      </c>
      <c r="N60" s="96">
        <f t="shared" si="17"/>
        <v>42.307692307692307</v>
      </c>
      <c r="O60" s="198">
        <f t="shared" si="18"/>
        <v>85.714285714285708</v>
      </c>
      <c r="P60" s="197">
        <f t="shared" si="10"/>
        <v>61.53846153846154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73</v>
      </c>
      <c r="B61" s="79">
        <v>5</v>
      </c>
      <c r="C61" s="5">
        <v>8</v>
      </c>
      <c r="D61" s="130">
        <f t="shared" si="11"/>
        <v>3.4134789751029378E-3</v>
      </c>
      <c r="E61" s="80">
        <v>12</v>
      </c>
      <c r="F61" s="5">
        <v>41</v>
      </c>
      <c r="G61" s="94">
        <f t="shared" si="12"/>
        <v>1.8512916145520551E-2</v>
      </c>
      <c r="H61" s="79">
        <v>38</v>
      </c>
      <c r="I61" s="5">
        <v>84</v>
      </c>
      <c r="J61" s="153">
        <f t="shared" si="13"/>
        <v>3.4499753573188761E-2</v>
      </c>
      <c r="K61" s="193">
        <f t="shared" si="14"/>
        <v>41.666666666666671</v>
      </c>
      <c r="L61" s="197">
        <f t="shared" si="15"/>
        <v>19.512195121951219</v>
      </c>
      <c r="M61" s="95">
        <f t="shared" si="16"/>
        <v>13.157894736842104</v>
      </c>
      <c r="N61" s="96">
        <f t="shared" si="17"/>
        <v>9.5238095238095237</v>
      </c>
      <c r="O61" s="198">
        <f t="shared" si="18"/>
        <v>31.578947368421051</v>
      </c>
      <c r="P61" s="197">
        <f t="shared" si="10"/>
        <v>48.80952380952381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77</v>
      </c>
      <c r="B62" s="79">
        <v>2</v>
      </c>
      <c r="C62" s="5">
        <v>7</v>
      </c>
      <c r="D62" s="130">
        <f t="shared" si="11"/>
        <v>2.9867941032150707E-3</v>
      </c>
      <c r="E62" s="80">
        <v>1</v>
      </c>
      <c r="F62" s="5">
        <v>4</v>
      </c>
      <c r="G62" s="94">
        <f t="shared" si="12"/>
        <v>1.8061381605385903E-3</v>
      </c>
      <c r="H62" s="79">
        <v>1</v>
      </c>
      <c r="I62" s="5">
        <v>9</v>
      </c>
      <c r="J62" s="153">
        <f t="shared" si="13"/>
        <v>3.6964021685559388E-3</v>
      </c>
      <c r="K62" s="193">
        <f t="shared" si="14"/>
        <v>200</v>
      </c>
      <c r="L62" s="197">
        <f t="shared" si="15"/>
        <v>175</v>
      </c>
      <c r="M62" s="95">
        <f t="shared" si="16"/>
        <v>200</v>
      </c>
      <c r="N62" s="96">
        <f t="shared" si="17"/>
        <v>77.777777777777786</v>
      </c>
      <c r="O62" s="198">
        <f t="shared" si="18"/>
        <v>100</v>
      </c>
      <c r="P62" s="197">
        <f t="shared" si="10"/>
        <v>44.444444444444443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103</v>
      </c>
      <c r="B63" s="79">
        <v>1</v>
      </c>
      <c r="C63" s="5">
        <v>7</v>
      </c>
      <c r="D63" s="130">
        <f t="shared" si="11"/>
        <v>2.9867941032150707E-3</v>
      </c>
      <c r="E63" s="80">
        <v>3</v>
      </c>
      <c r="F63" s="5">
        <v>15</v>
      </c>
      <c r="G63" s="94">
        <f t="shared" si="12"/>
        <v>6.7730181020197143E-3</v>
      </c>
      <c r="H63" s="79">
        <v>3</v>
      </c>
      <c r="I63" s="5">
        <v>11</v>
      </c>
      <c r="J63" s="153">
        <f t="shared" si="13"/>
        <v>4.5178248726794809E-3</v>
      </c>
      <c r="K63" s="193">
        <f t="shared" si="14"/>
        <v>33.333333333333329</v>
      </c>
      <c r="L63" s="197">
        <f t="shared" si="15"/>
        <v>46.666666666666664</v>
      </c>
      <c r="M63" s="95">
        <f t="shared" si="16"/>
        <v>33.333333333333329</v>
      </c>
      <c r="N63" s="96">
        <f t="shared" si="17"/>
        <v>63.636363636363633</v>
      </c>
      <c r="O63" s="198">
        <f t="shared" si="18"/>
        <v>100</v>
      </c>
      <c r="P63" s="197">
        <f t="shared" si="10"/>
        <v>136.36363636363635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82</v>
      </c>
      <c r="B64" s="79">
        <v>3</v>
      </c>
      <c r="C64" s="5">
        <v>6</v>
      </c>
      <c r="D64" s="130">
        <f t="shared" si="11"/>
        <v>2.5601092313272031E-3</v>
      </c>
      <c r="E64" s="80">
        <v>3</v>
      </c>
      <c r="F64" s="5">
        <v>6</v>
      </c>
      <c r="G64" s="94">
        <f t="shared" si="12"/>
        <v>2.7092072408078857E-3</v>
      </c>
      <c r="H64" s="79">
        <v>9</v>
      </c>
      <c r="I64" s="5">
        <v>24</v>
      </c>
      <c r="J64" s="153">
        <f t="shared" si="13"/>
        <v>9.8570724494825047E-3</v>
      </c>
      <c r="K64" s="193">
        <f t="shared" si="14"/>
        <v>100</v>
      </c>
      <c r="L64" s="197">
        <f t="shared" si="15"/>
        <v>100</v>
      </c>
      <c r="M64" s="95">
        <f t="shared" si="16"/>
        <v>33.333333333333329</v>
      </c>
      <c r="N64" s="96">
        <f t="shared" si="17"/>
        <v>25</v>
      </c>
      <c r="O64" s="198">
        <f t="shared" si="18"/>
        <v>33.333333333333329</v>
      </c>
      <c r="P64" s="197">
        <f t="shared" si="10"/>
        <v>25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85</v>
      </c>
      <c r="B65" s="79">
        <v>0</v>
      </c>
      <c r="C65" s="5">
        <v>6</v>
      </c>
      <c r="D65" s="130">
        <f t="shared" si="11"/>
        <v>2.5601092313272031E-3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3" t="str">
        <f t="shared" si="14"/>
        <v xml:space="preserve"> </v>
      </c>
      <c r="L65" s="197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8" t="str">
        <f t="shared" si="18"/>
        <v xml:space="preserve"> </v>
      </c>
      <c r="P65" s="197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92</v>
      </c>
      <c r="B66" s="79">
        <v>2</v>
      </c>
      <c r="C66" s="5">
        <v>4</v>
      </c>
      <c r="D66" s="130">
        <f t="shared" si="11"/>
        <v>1.7067394875514689E-3</v>
      </c>
      <c r="E66" s="80">
        <v>7</v>
      </c>
      <c r="F66" s="5">
        <v>37</v>
      </c>
      <c r="G66" s="94">
        <f t="shared" si="12"/>
        <v>1.6706777984981963E-2</v>
      </c>
      <c r="H66" s="79">
        <v>2</v>
      </c>
      <c r="I66" s="5">
        <v>23</v>
      </c>
      <c r="J66" s="153">
        <f t="shared" si="13"/>
        <v>9.4463610974207315E-3</v>
      </c>
      <c r="K66" s="193">
        <f t="shared" si="14"/>
        <v>28.571428571428569</v>
      </c>
      <c r="L66" s="197">
        <f t="shared" si="15"/>
        <v>10.810810810810811</v>
      </c>
      <c r="M66" s="95">
        <f t="shared" si="16"/>
        <v>100</v>
      </c>
      <c r="N66" s="96">
        <f t="shared" si="17"/>
        <v>17.391304347826086</v>
      </c>
      <c r="O66" s="198">
        <f t="shared" si="18"/>
        <v>350</v>
      </c>
      <c r="P66" s="197">
        <f t="shared" si="10"/>
        <v>160.86956521739131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94</v>
      </c>
      <c r="B67" s="79">
        <v>1</v>
      </c>
      <c r="C67" s="5">
        <v>4</v>
      </c>
      <c r="D67" s="130">
        <f t="shared" si="11"/>
        <v>1.7067394875514689E-3</v>
      </c>
      <c r="E67" s="80">
        <v>1</v>
      </c>
      <c r="F67" s="5">
        <v>11</v>
      </c>
      <c r="G67" s="94">
        <f t="shared" si="12"/>
        <v>4.9668799414811235E-3</v>
      </c>
      <c r="H67" s="79">
        <v>10</v>
      </c>
      <c r="I67" s="5">
        <v>16</v>
      </c>
      <c r="J67" s="153">
        <f t="shared" si="13"/>
        <v>6.5713816329883356E-3</v>
      </c>
      <c r="K67" s="193">
        <f t="shared" si="14"/>
        <v>100</v>
      </c>
      <c r="L67" s="197">
        <f t="shared" si="15"/>
        <v>36.363636363636367</v>
      </c>
      <c r="M67" s="95">
        <f t="shared" si="16"/>
        <v>10</v>
      </c>
      <c r="N67" s="96">
        <f t="shared" si="17"/>
        <v>25</v>
      </c>
      <c r="O67" s="198">
        <f t="shared" si="18"/>
        <v>10</v>
      </c>
      <c r="P67" s="197">
        <f t="shared" si="10"/>
        <v>68.75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102</v>
      </c>
      <c r="B68" s="79">
        <v>2</v>
      </c>
      <c r="C68" s="5">
        <v>4</v>
      </c>
      <c r="D68" s="130">
        <f t="shared" si="11"/>
        <v>1.7067394875514689E-3</v>
      </c>
      <c r="E68" s="80">
        <v>1</v>
      </c>
      <c r="F68" s="5">
        <v>7</v>
      </c>
      <c r="G68" s="94">
        <f t="shared" si="12"/>
        <v>3.1607417809425332E-3</v>
      </c>
      <c r="H68" s="79">
        <v>1</v>
      </c>
      <c r="I68" s="5">
        <v>5</v>
      </c>
      <c r="J68" s="153">
        <f t="shared" si="13"/>
        <v>2.0535567603088552E-3</v>
      </c>
      <c r="K68" s="193">
        <f t="shared" si="14"/>
        <v>200</v>
      </c>
      <c r="L68" s="197">
        <f t="shared" si="15"/>
        <v>57.142857142857139</v>
      </c>
      <c r="M68" s="95">
        <f t="shared" si="16"/>
        <v>200</v>
      </c>
      <c r="N68" s="96">
        <f t="shared" si="17"/>
        <v>80</v>
      </c>
      <c r="O68" s="198">
        <f t="shared" si="18"/>
        <v>100</v>
      </c>
      <c r="P68" s="197">
        <f t="shared" si="10"/>
        <v>140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105</v>
      </c>
      <c r="B69" s="79">
        <v>1</v>
      </c>
      <c r="C69" s="5">
        <v>4</v>
      </c>
      <c r="D69" s="130">
        <f t="shared" si="11"/>
        <v>1.7067394875514689E-3</v>
      </c>
      <c r="E69" s="80">
        <v>3</v>
      </c>
      <c r="F69" s="5">
        <v>21</v>
      </c>
      <c r="G69" s="94">
        <f t="shared" si="12"/>
        <v>9.4822253428276E-3</v>
      </c>
      <c r="H69" s="79">
        <v>0</v>
      </c>
      <c r="I69" s="5">
        <v>0</v>
      </c>
      <c r="J69" s="153">
        <f t="shared" si="13"/>
        <v>0</v>
      </c>
      <c r="K69" s="193">
        <f t="shared" si="14"/>
        <v>33.333333333333329</v>
      </c>
      <c r="L69" s="197">
        <f t="shared" si="15"/>
        <v>19.047619047619047</v>
      </c>
      <c r="M69" s="95" t="str">
        <f t="shared" si="16"/>
        <v xml:space="preserve"> </v>
      </c>
      <c r="N69" s="96" t="str">
        <f t="shared" si="17"/>
        <v xml:space="preserve"> </v>
      </c>
      <c r="O69" s="198" t="str">
        <f t="shared" si="18"/>
        <v xml:space="preserve"> </v>
      </c>
      <c r="P69" s="197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95</v>
      </c>
      <c r="B70" s="79">
        <v>1</v>
      </c>
      <c r="C70" s="5">
        <v>1</v>
      </c>
      <c r="D70" s="130">
        <f t="shared" ref="D70:D82" si="19">IF($C$83&lt;&gt;0,C70/$C$83*100,0)</f>
        <v>4.2668487188786723E-4</v>
      </c>
      <c r="E70" s="80">
        <v>0</v>
      </c>
      <c r="F70" s="5">
        <v>1</v>
      </c>
      <c r="G70" s="94">
        <f t="shared" ref="G70:G78" si="20">IF($F$83&lt;&gt;0,F70/$F$83*100,0)</f>
        <v>4.5153454013464758E-4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3" t="str">
        <f t="shared" ref="K70:L83" si="22">IF(OR(B70&lt;&gt;0)*(E70&lt;&gt;0),B70/E70*100," ")</f>
        <v xml:space="preserve"> </v>
      </c>
      <c r="L70" s="197">
        <f t="shared" ref="L70:L80" si="23">IF(OR(C70&lt;&gt;0)*(F70&lt;&gt;0),C70/F70*100," ")</f>
        <v>100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8" t="str">
        <f t="shared" si="18"/>
        <v xml:space="preserve"> </v>
      </c>
      <c r="P70" s="197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84</v>
      </c>
      <c r="B71" s="79">
        <v>0</v>
      </c>
      <c r="C71" s="5">
        <v>0</v>
      </c>
      <c r="D71" s="130">
        <f t="shared" si="19"/>
        <v>0</v>
      </c>
      <c r="E71" s="80">
        <v>2</v>
      </c>
      <c r="F71" s="5">
        <v>9</v>
      </c>
      <c r="G71" s="94">
        <f t="shared" si="20"/>
        <v>4.0638108612118286E-3</v>
      </c>
      <c r="H71" s="79">
        <v>0</v>
      </c>
      <c r="I71" s="5">
        <v>0</v>
      </c>
      <c r="J71" s="153">
        <f t="shared" si="21"/>
        <v>0</v>
      </c>
      <c r="K71" s="193" t="str">
        <f t="shared" si="22"/>
        <v xml:space="preserve"> </v>
      </c>
      <c r="L71" s="197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8" t="str">
        <f t="shared" ref="O71:P83" si="26">IF(OR(E71&lt;&gt;0)*(H71&lt;&gt;0),E71/H71*100," ")</f>
        <v xml:space="preserve"> </v>
      </c>
      <c r="P71" s="197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93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3" t="str">
        <f t="shared" si="22"/>
        <v xml:space="preserve"> </v>
      </c>
      <c r="L72" s="197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87</v>
      </c>
      <c r="B73" s="79">
        <v>0</v>
      </c>
      <c r="C73" s="5">
        <v>0</v>
      </c>
      <c r="D73" s="130">
        <f t="shared" si="19"/>
        <v>0</v>
      </c>
      <c r="E73" s="80">
        <v>1</v>
      </c>
      <c r="F73" s="5">
        <v>6</v>
      </c>
      <c r="G73" s="94">
        <f t="shared" si="20"/>
        <v>2.7092072408078857E-3</v>
      </c>
      <c r="H73" s="79">
        <v>2</v>
      </c>
      <c r="I73" s="5">
        <v>13</v>
      </c>
      <c r="J73" s="153">
        <f t="shared" si="21"/>
        <v>5.339247576803023E-3</v>
      </c>
      <c r="K73" s="193" t="str">
        <f t="shared" si="22"/>
        <v xml:space="preserve"> </v>
      </c>
      <c r="L73" s="197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8">
        <f t="shared" si="26"/>
        <v>50</v>
      </c>
      <c r="P73" s="197">
        <f t="shared" si="27"/>
        <v>46.153846153846153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90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3" t="str">
        <f t="shared" si="22"/>
        <v xml:space="preserve"> </v>
      </c>
      <c r="L74" s="197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8" t="str">
        <f t="shared" si="26"/>
        <v xml:space="preserve"> </v>
      </c>
      <c r="P74" s="197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98</v>
      </c>
      <c r="B75" s="79">
        <v>0</v>
      </c>
      <c r="C75" s="5">
        <v>0</v>
      </c>
      <c r="D75" s="130">
        <f t="shared" si="19"/>
        <v>0</v>
      </c>
      <c r="E75" s="80">
        <v>2</v>
      </c>
      <c r="F75" s="5">
        <v>2</v>
      </c>
      <c r="G75" s="94">
        <f t="shared" si="20"/>
        <v>9.0306908026929517E-4</v>
      </c>
      <c r="H75" s="79">
        <v>5</v>
      </c>
      <c r="I75" s="5">
        <v>25</v>
      </c>
      <c r="J75" s="153">
        <f t="shared" si="21"/>
        <v>1.0267783801544274E-2</v>
      </c>
      <c r="K75" s="193" t="str">
        <f t="shared" si="22"/>
        <v xml:space="preserve"> </v>
      </c>
      <c r="L75" s="197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8">
        <f t="shared" si="26"/>
        <v>40</v>
      </c>
      <c r="P75" s="197">
        <f t="shared" si="27"/>
        <v>8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99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3" t="str">
        <f t="shared" si="22"/>
        <v xml:space="preserve"> </v>
      </c>
      <c r="L76" s="197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8" t="str">
        <f t="shared" si="26"/>
        <v xml:space="preserve"> </v>
      </c>
      <c r="P76" s="197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100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6</v>
      </c>
      <c r="J77" s="153">
        <f t="shared" si="21"/>
        <v>2.4642681123706262E-3</v>
      </c>
      <c r="K77" s="193" t="str">
        <f t="shared" si="22"/>
        <v xml:space="preserve"> </v>
      </c>
      <c r="L77" s="197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8" t="str">
        <f t="shared" si="26"/>
        <v xml:space="preserve"> </v>
      </c>
      <c r="P77" s="197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101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91</v>
      </c>
      <c r="B79" s="142">
        <v>0</v>
      </c>
      <c r="C79" s="4">
        <v>0</v>
      </c>
      <c r="D79" s="130">
        <f t="shared" si="19"/>
        <v>0</v>
      </c>
      <c r="E79" s="147">
        <v>2</v>
      </c>
      <c r="F79" s="4">
        <v>6</v>
      </c>
      <c r="G79" s="94">
        <f t="shared" ref="G79:G80" si="28">IF($F$83&lt;&gt;0,F79/$F$83*100,0)</f>
        <v>2.7092072408078857E-3</v>
      </c>
      <c r="H79" s="142">
        <v>2</v>
      </c>
      <c r="I79" s="4">
        <v>10</v>
      </c>
      <c r="J79" s="130">
        <f t="shared" ref="J79:J80" si="29">IF($I$83&lt;&gt;0,I79/$I$83*100,0)</f>
        <v>4.1071135206177103E-3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>
        <f t="shared" si="26"/>
        <v>100</v>
      </c>
      <c r="P79" s="197">
        <f t="shared" si="27"/>
        <v>60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104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26</v>
      </c>
      <c r="B81" s="144">
        <f>SUM(B6:B80)-B10</f>
        <v>33017</v>
      </c>
      <c r="C81" s="139">
        <f>SUM(C6:C80)-C10</f>
        <v>216592</v>
      </c>
      <c r="D81" s="169">
        <f t="shared" si="19"/>
        <v>92.416529771936936</v>
      </c>
      <c r="E81" s="150">
        <f>SUM(E6:E80)-E10</f>
        <v>30075</v>
      </c>
      <c r="F81" s="139">
        <f>SUM(F6:F80)-F10</f>
        <v>205878</v>
      </c>
      <c r="G81" s="170">
        <f>IF($F$83&lt;&gt;0,F81/$F$83*100,0)</f>
        <v>92.961028053840977</v>
      </c>
      <c r="H81" s="144">
        <f>SUM(H6:H80)-H10</f>
        <v>34127</v>
      </c>
      <c r="I81" s="139">
        <f>SUM(I6:I80)-I10</f>
        <v>225349</v>
      </c>
      <c r="J81" s="171">
        <f>IF($I$83&lt;&gt;0,I81/$I$83*100,0)</f>
        <v>92.553392475768021</v>
      </c>
      <c r="K81" s="155">
        <f t="shared" si="22"/>
        <v>109.7822111388196</v>
      </c>
      <c r="L81" s="140">
        <f t="shared" si="22"/>
        <v>105.20405288568959</v>
      </c>
      <c r="M81" s="154">
        <f t="shared" si="24"/>
        <v>96.747443373282152</v>
      </c>
      <c r="N81" s="156">
        <f t="shared" si="24"/>
        <v>96.114027575005878</v>
      </c>
      <c r="O81" s="155">
        <f t="shared" si="26"/>
        <v>88.126703196882232</v>
      </c>
      <c r="P81" s="140">
        <f t="shared" si="26"/>
        <v>91.359624404812095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27</v>
      </c>
      <c r="B82" s="172">
        <f>B10</f>
        <v>3464</v>
      </c>
      <c r="C82" s="173">
        <f>C10</f>
        <v>17773</v>
      </c>
      <c r="D82" s="174">
        <f t="shared" si="19"/>
        <v>7.5834702280630637</v>
      </c>
      <c r="E82" s="151">
        <f>E10</f>
        <v>2370</v>
      </c>
      <c r="F82" s="113">
        <f>F10</f>
        <v>15589</v>
      </c>
      <c r="G82" s="175">
        <f>IF($F$83&lt;&gt;0,F82/$F$83*100,0)</f>
        <v>7.0389719461590214</v>
      </c>
      <c r="H82" s="172">
        <f>H10</f>
        <v>2981</v>
      </c>
      <c r="I82" s="173">
        <f>I10</f>
        <v>18131</v>
      </c>
      <c r="J82" s="176">
        <f>IF($I$83&lt;&gt;0,I82/$I$83*100,0)</f>
        <v>7.44660752423197</v>
      </c>
      <c r="K82" s="97">
        <f t="shared" si="22"/>
        <v>146.16033755274262</v>
      </c>
      <c r="L82" s="98">
        <f t="shared" si="22"/>
        <v>114.00987876066458</v>
      </c>
      <c r="M82" s="99">
        <f t="shared" si="24"/>
        <v>116.20261657162025</v>
      </c>
      <c r="N82" s="121">
        <f t="shared" si="24"/>
        <v>98.025481220009922</v>
      </c>
      <c r="O82" s="97">
        <f t="shared" si="26"/>
        <v>79.503522307950348</v>
      </c>
      <c r="P82" s="98">
        <f t="shared" si="26"/>
        <v>85.979813578953184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18</v>
      </c>
      <c r="B83" s="159">
        <f>B81+B82</f>
        <v>36481</v>
      </c>
      <c r="C83" s="160">
        <f>C81+C82</f>
        <v>234365</v>
      </c>
      <c r="D83" s="161">
        <f>D81+D82</f>
        <v>100</v>
      </c>
      <c r="E83" s="162">
        <f>SUM(E81:E82)</f>
        <v>32445</v>
      </c>
      <c r="F83" s="160">
        <f>SUM(F81:F82)</f>
        <v>221467</v>
      </c>
      <c r="G83" s="163">
        <f>G81+G82</f>
        <v>100</v>
      </c>
      <c r="H83" s="159">
        <f>SUM(H81:H82)</f>
        <v>37108</v>
      </c>
      <c r="I83" s="160">
        <f>SUM(I81:I82)</f>
        <v>243480</v>
      </c>
      <c r="J83" s="161">
        <f>J81+J82</f>
        <v>99.999999999999986</v>
      </c>
      <c r="K83" s="165">
        <f t="shared" si="22"/>
        <v>112.43951302203729</v>
      </c>
      <c r="L83" s="166">
        <f t="shared" si="22"/>
        <v>105.82389249865669</v>
      </c>
      <c r="M83" s="167">
        <f t="shared" si="24"/>
        <v>98.310337393553951</v>
      </c>
      <c r="N83" s="164">
        <f t="shared" si="24"/>
        <v>96.25636602595695</v>
      </c>
      <c r="O83" s="165">
        <f t="shared" si="26"/>
        <v>87.433976501024034</v>
      </c>
      <c r="P83" s="166">
        <f t="shared" si="26"/>
        <v>90.959011007064234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8034D70-8565-4025-ADB0-231A7A6942B8}">
  <ds:schemaRefs>
    <ds:schemaRef ds:uri="http://schemas.openxmlformats.org/package/2006/metadata/core-properties"/>
    <ds:schemaRef ds:uri="http://purl.org/dc/dcmitype/"/>
    <ds:schemaRef ds:uri="222be194-551f-45fb-b3b7-e68d1d89e47e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2024-06-06T11:41:37Z</cp:lastPrinted>
  <dcterms:created xsi:type="dcterms:W3CDTF">2017-12-29T23:50:53Z</dcterms:created>
  <dcterms:modified xsi:type="dcterms:W3CDTF">2024-09-04T16:25:18Z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