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87946471-8F5A-42F1-B226-4F8B22479AEB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<sst xmlns="http://schemas.openxmlformats.org/spreadsheetml/2006/main" count="174" uniqueCount="110">
  <si>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</si>
  <si>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</si>
  <si>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</si>
  <si>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</si>
  <si>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</si>
  <si>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</si>
  <si>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</si>
  <si>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</si>
  <si>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</si>
  <si>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</si>
  <si>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</si>
  <si>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</si>
  <si>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</si>
  <si>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</si>
  <si>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</si>
  <si>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</si>
  <si>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</si>
  <si>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</si>
  <si>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</si>
  <si>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</si>
  <si>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</si>
  <si>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</si>
  <si>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</si>
  <si>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</si>
  <si>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</si>
  <si>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</si>
  <si>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</si>
  <si>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</si>
  <si>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</si>
  <si>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</si>
  <si>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</si>
  <si>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</si>
  <si>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</si>
  <si>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</si>
  <si>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</si>
  <si>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</si>
  <si>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</si>
  <si>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</si>
  <si>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</si>
  <si>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</si>
  <si>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</si>
  <si>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</si>
  <si>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</si>
  <si>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</si>
  <si>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</si>
  <si>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</si>
  <si>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</si>
  <si>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</si>
  <si>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</si>
  <si>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</si>
  <si>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</si>
  <si>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</si>
  <si>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</si>
  <si>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</si>
  <si>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</si>
  <si>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</si>
  <si>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</si>
  <si>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</si>
  <si>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</si>
  <si>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</si>
  <si>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</si>
  <si>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</si>
  <si>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</si>
  <si>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</si>
  <si>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</si>
  <si>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</si>
  <si>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</si>
  <si>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</si>
  <si>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</si>
  <si>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</si>
  <si>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</si>
  <si>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</si>
  <si>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</si>
  <si>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</si>
  <si>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</si>
  <si>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</si>
  <si>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</si>
  <si>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</si>
  <si>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</si>
  <si>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</si>
  <si>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</si>
  <si>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</si>
  <si>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</si>
  <si>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</si>
  <si>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</si>
  <si>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</si>
  <si>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</si>
  <si>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</si>
  <si>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</si>
  <si>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</si>
  <si>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</si>
  <si>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</si>
  <si>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</si>
  <si>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</si>
  <si>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</si>
  <si>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</si>
  <si>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</si>
  <si>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</si>
  <si>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</si>
  <si>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</si>
  <si>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</si>
  <si>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</si>
  <si>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</si>
  <si>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</si>
  <si>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</si>
  <si>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Bosna i Hercegovina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</si>
  <si>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</si>
  <si>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4.9.2024.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kolovoz, 2024.</t>
  </si>
  <si>
    <t>IZVJEŠTAJ PO KAPACITETIMA I-VIII/2024</t>
  </si>
  <si>
    <t>TURISTIČKI PROMET PO ZEMLJAMA  I-VIII/2024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</si>
</sst>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9.7658600016999451</c:v>
                </c:pt>
                <c:pt idx="1">
                  <c:v>43.675592856251882</c:v>
                </c:pt>
                <c:pt idx="2">
                  <c:v>10.612631925211197</c:v>
                </c:pt>
                <c:pt idx="3">
                  <c:v>0.16789728792342737</c:v>
                </c:pt>
                <c:pt idx="4">
                  <c:v>35.778017928913549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1521</c:v>
                </c:pt>
                <c:pt idx="1">
                  <c:v>96141</c:v>
                </c:pt>
                <c:pt idx="2">
                  <c:v>395662</c:v>
                </c:pt>
                <c:pt idx="3">
                  <c:v>88470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1584</c:v>
                </c:pt>
                <c:pt idx="1">
                  <c:v>59761</c:v>
                </c:pt>
                <c:pt idx="2">
                  <c:v>409889</c:v>
                </c:pt>
                <c:pt idx="3">
                  <c:v>93936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1588</c:v>
                </c:pt>
                <c:pt idx="1">
                  <c:v>69876</c:v>
                </c:pt>
                <c:pt idx="2">
                  <c:v>428440</c:v>
                </c:pt>
                <c:pt idx="3">
                  <c:v>106730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21574</c:v>
                </c:pt>
                <c:pt idx="1">
                  <c:v>60329</c:v>
                </c:pt>
                <c:pt idx="2">
                  <c:v>16867</c:v>
                </c:pt>
                <c:pt idx="3" formatCode="General">
                  <c:v>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22172</c:v>
                </c:pt>
                <c:pt idx="1">
                  <c:v>61580</c:v>
                </c:pt>
                <c:pt idx="2">
                  <c:v>9743</c:v>
                </c:pt>
                <c:pt idx="3" formatCode="General">
                  <c:v>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24700</c:v>
                </c:pt>
                <c:pt idx="1">
                  <c:v>63316</c:v>
                </c:pt>
                <c:pt idx="2">
                  <c:v>12292</c:v>
                </c:pt>
                <c:pt idx="3" formatCode="General">
                  <c:v>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1781923842817294E-2"/>
                  <c:y val="-3.3504806697363998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91868807792656"/>
                  <c:y val="5.1288414776107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1193935817358583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Mađarska</c:v>
                </c:pt>
                <c:pt idx="3">
                  <c:v>Slovenija</c:v>
                </c:pt>
                <c:pt idx="4">
                  <c:v>Hrvatska</c:v>
                </c:pt>
                <c:pt idx="5">
                  <c:v>Italija</c:v>
                </c:pt>
                <c:pt idx="6">
                  <c:v>Slovačka</c:v>
                </c:pt>
                <c:pt idx="7">
                  <c:v>Poljska</c:v>
                </c:pt>
                <c:pt idx="8">
                  <c:v>Češka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26.305530823624856</c:v>
                </c:pt>
                <c:pt idx="1">
                  <c:v>11.951996754865124</c:v>
                </c:pt>
                <c:pt idx="2">
                  <c:v>9.722513466965971</c:v>
                </c:pt>
                <c:pt idx="3">
                  <c:v>8.8557118155223318</c:v>
                </c:pt>
                <c:pt idx="4">
                  <c:v>8.0703823002643542</c:v>
                </c:pt>
                <c:pt idx="5">
                  <c:v>6.563319662973492</c:v>
                </c:pt>
                <c:pt idx="6">
                  <c:v>5.6324059718732062</c:v>
                </c:pt>
                <c:pt idx="7">
                  <c:v>5.3596290095807113</c:v>
                </c:pt>
                <c:pt idx="8">
                  <c:v>4.2910377212552895</c:v>
                </c:pt>
                <c:pt idx="9">
                  <c:v>1.5237352052444679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topLeftCell="A2" zoomScale="150" zoomScaleNormal="150" workbookViewId="0">
      <selection activeCell="A24" sqref="A2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107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4" zoomScaleNormal="84" zoomScalePageLayoutView="60" workbookViewId="0">
      <selection activeCell="G29" sqref="G29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108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100</v>
      </c>
      <c r="C6" s="75">
        <v>3198</v>
      </c>
      <c r="D6" s="27">
        <v>18376</v>
      </c>
      <c r="E6" s="27">
        <f>SUM(C6:D6)</f>
        <v>21574</v>
      </c>
      <c r="F6" s="28">
        <f>E6/E42*100</f>
        <v>19.51320990222592</v>
      </c>
      <c r="G6" s="75">
        <v>7621</v>
      </c>
      <c r="H6" s="27">
        <v>80849</v>
      </c>
      <c r="I6" s="27">
        <f>SUM(G6:H6)</f>
        <v>88470</v>
      </c>
      <c r="J6" s="67">
        <f>I6/I42*100</f>
        <v>9.7658600016999451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96</v>
      </c>
      <c r="C7" s="79">
        <v>2593</v>
      </c>
      <c r="D7" s="5">
        <v>19579</v>
      </c>
      <c r="E7" s="5">
        <f>SUM(C7:D7)</f>
        <v>22172</v>
      </c>
      <c r="F7" s="6">
        <f>E7/E43*100</f>
        <v>21.005163185069396</v>
      </c>
      <c r="G7" s="79">
        <v>5993</v>
      </c>
      <c r="H7" s="5">
        <v>87943</v>
      </c>
      <c r="I7" s="5">
        <f>SUM(G7:H7)</f>
        <v>93936</v>
      </c>
      <c r="J7" s="68">
        <f>I7/I43*100</f>
        <v>10.743450036369625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2866</v>
      </c>
      <c r="D8" s="5">
        <v>21834</v>
      </c>
      <c r="E8" s="5">
        <f>SUM(C8:D8)</f>
        <v>24700</v>
      </c>
      <c r="F8" s="6">
        <f>E8/E44*100</f>
        <v>21.571864001187762</v>
      </c>
      <c r="G8" s="79">
        <v>7746</v>
      </c>
      <c r="H8" s="5">
        <v>98984</v>
      </c>
      <c r="I8" s="5">
        <f>SUM(G8:H8)</f>
        <v>106730</v>
      </c>
      <c r="J8" s="68">
        <f>I8/I44*100</f>
        <v>9.5572742471172809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101</v>
      </c>
      <c r="C9" s="8">
        <f>C6/C7*100</f>
        <v>123.33204782105669</v>
      </c>
      <c r="D9" s="7">
        <f>D6/D7*100</f>
        <v>93.855661678328815</v>
      </c>
      <c r="E9" s="7">
        <f>E6/E7*100</f>
        <v>97.302904564315355</v>
      </c>
      <c r="F9" s="6"/>
      <c r="G9" s="8">
        <f>G6/G7*100</f>
        <v>127.16502586350742</v>
      </c>
      <c r="H9" s="7">
        <f>H6/H7*100</f>
        <v>91.933411414211477</v>
      </c>
      <c r="I9" s="7">
        <f>I6/I7*100</f>
        <v>94.181144609095554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102</v>
      </c>
      <c r="C10" s="8">
        <f>C6/C8*100</f>
        <v>111.5840893230984</v>
      </c>
      <c r="D10" s="7">
        <f>D6/D8*100</f>
        <v>84.162315654483834</v>
      </c>
      <c r="E10" s="7">
        <f>E6/E8*100</f>
        <v>87.344129554655865</v>
      </c>
      <c r="F10" s="6"/>
      <c r="G10" s="8">
        <f>G6/G8*100</f>
        <v>98.386263878130649</v>
      </c>
      <c r="H10" s="7">
        <f>H6/H8*100</f>
        <v>81.678857189040656</v>
      </c>
      <c r="I10" s="7">
        <f>I6/I8*100</f>
        <v>82.891408226365598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14.82339853527394</v>
      </c>
      <c r="D11" s="15">
        <f>D6/E6*100</f>
        <v>85.176601464726048</v>
      </c>
      <c r="E11" s="15">
        <f>SUM(C11:D11)</f>
        <v>99.999999999999986</v>
      </c>
      <c r="F11" s="16"/>
      <c r="G11" s="14">
        <f>G6/I6*100</f>
        <v>8.614219509438227</v>
      </c>
      <c r="H11" s="15">
        <f>H6/I6*100</f>
        <v>91.385780490561771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100</v>
      </c>
      <c r="C12" s="78">
        <v>5731</v>
      </c>
      <c r="D12" s="30">
        <v>54598</v>
      </c>
      <c r="E12" s="30">
        <f>SUM(C12:D12)</f>
        <v>60329</v>
      </c>
      <c r="F12" s="31">
        <f>E12/E42*100</f>
        <v>54.566257541085918</v>
      </c>
      <c r="G12" s="78">
        <v>31289</v>
      </c>
      <c r="H12" s="30">
        <v>364373</v>
      </c>
      <c r="I12" s="30">
        <f>SUM(G12:H12)</f>
        <v>395662</v>
      </c>
      <c r="J12" s="70">
        <f>I12/I42*100</f>
        <v>43.675592856251882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96</v>
      </c>
      <c r="C13" s="79">
        <v>5316</v>
      </c>
      <c r="D13" s="5">
        <v>56264</v>
      </c>
      <c r="E13" s="5">
        <f>SUM(C13:D13)</f>
        <v>61580</v>
      </c>
      <c r="F13" s="6">
        <f>E13/E43*100</f>
        <v>58.339254417128515</v>
      </c>
      <c r="G13" s="79">
        <v>32207</v>
      </c>
      <c r="H13" s="5">
        <v>377682</v>
      </c>
      <c r="I13" s="5">
        <f>SUM(G13:H13)</f>
        <v>409889</v>
      </c>
      <c r="J13" s="68">
        <f>I13/I43*100</f>
        <v>46.878960057459437</v>
      </c>
      <c r="K13" s="56"/>
      <c r="L13" s="81" t="str">
        <f>B6</f>
        <v>2024.</v>
      </c>
      <c r="M13" s="92">
        <f>E6</f>
        <v>21574</v>
      </c>
      <c r="N13" s="92">
        <f>E12</f>
        <v>60329</v>
      </c>
      <c r="O13" s="92">
        <f>E18</f>
        <v>16867</v>
      </c>
      <c r="P13" s="1">
        <f>E24</f>
        <v>247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6081</v>
      </c>
      <c r="D14" s="5">
        <v>57235</v>
      </c>
      <c r="E14" s="5">
        <f>C14+D14</f>
        <v>63316</v>
      </c>
      <c r="F14" s="6">
        <f>E14/E44*100</f>
        <v>55.297333647741063</v>
      </c>
      <c r="G14" s="79">
        <v>38733</v>
      </c>
      <c r="H14" s="5">
        <v>389707</v>
      </c>
      <c r="I14" s="5">
        <f>SUM(G14:H14)</f>
        <v>428440</v>
      </c>
      <c r="J14" s="68">
        <f>I14/I44*100</f>
        <v>38.365207330974684</v>
      </c>
      <c r="K14" s="56"/>
      <c r="L14" s="81" t="str">
        <f>B7</f>
        <v>2023.</v>
      </c>
      <c r="M14" s="92">
        <f>E7</f>
        <v>22172</v>
      </c>
      <c r="N14" s="92">
        <f>E13</f>
        <v>61580</v>
      </c>
      <c r="O14" s="93">
        <f>E19</f>
        <v>9743</v>
      </c>
      <c r="P14" s="1">
        <f>E25</f>
        <v>245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101</v>
      </c>
      <c r="C15" s="13">
        <f>C12/C13*100</f>
        <v>107.80662151993981</v>
      </c>
      <c r="D15" s="9">
        <f>D12/D13*11</f>
        <v>10.674285511161665</v>
      </c>
      <c r="E15" s="9">
        <f>E12/E13*100</f>
        <v>97.968496265021116</v>
      </c>
      <c r="F15" s="6"/>
      <c r="G15" s="13">
        <f>G12/G13*100</f>
        <v>97.149687956034398</v>
      </c>
      <c r="H15" s="9">
        <f>H12/H13*100</f>
        <v>96.476136008599823</v>
      </c>
      <c r="I15" s="9">
        <f>I12/I13*100</f>
        <v>96.529060306570798</v>
      </c>
      <c r="J15" s="68"/>
      <c r="K15" s="56"/>
      <c r="L15" s="81" t="str">
        <f>B8</f>
        <v>2019.</v>
      </c>
      <c r="M15" s="92">
        <f>E8</f>
        <v>24700</v>
      </c>
      <c r="N15" s="92">
        <f>E14</f>
        <v>63316</v>
      </c>
      <c r="O15" s="93">
        <f>E20</f>
        <v>12292</v>
      </c>
      <c r="P15" s="1">
        <f>E26</f>
        <v>286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102</v>
      </c>
      <c r="C16" s="13">
        <f>C12/C14*100</f>
        <v>94.244367702680478</v>
      </c>
      <c r="D16" s="9">
        <f>D12/D14*100</f>
        <v>95.392679304621296</v>
      </c>
      <c r="E16" s="9">
        <f>E12/E14*100</f>
        <v>95.282393075999749</v>
      </c>
      <c r="F16" s="6"/>
      <c r="G16" s="13">
        <f>G12/G14*100</f>
        <v>80.781245965972175</v>
      </c>
      <c r="H16" s="9">
        <f>H12/H14*100</f>
        <v>93.499218643750311</v>
      </c>
      <c r="I16" s="9">
        <f>I12/I14*100</f>
        <v>92.34945383250863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9.4995773177079013</v>
      </c>
      <c r="D17" s="11">
        <f>D12/E12*100</f>
        <v>90.500422682292097</v>
      </c>
      <c r="E17" s="11">
        <f>SUM(C17:D17)</f>
        <v>100</v>
      </c>
      <c r="F17" s="12"/>
      <c r="G17" s="10">
        <f>G12/I12*100</f>
        <v>7.9080123944174572</v>
      </c>
      <c r="H17" s="11">
        <f>H12/I12*100</f>
        <v>92.091987605582545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100</v>
      </c>
      <c r="C18" s="75">
        <v>1730</v>
      </c>
      <c r="D18" s="27">
        <v>15137</v>
      </c>
      <c r="E18" s="27">
        <f>C18+D18</f>
        <v>16867</v>
      </c>
      <c r="F18" s="28">
        <f>E18/E42*100</f>
        <v>15.255831622362315</v>
      </c>
      <c r="G18" s="75">
        <v>8038</v>
      </c>
      <c r="H18" s="27">
        <v>88103</v>
      </c>
      <c r="I18" s="27">
        <f>G18+H18</f>
        <v>96141</v>
      </c>
      <c r="J18" s="67">
        <f>I18/I42*100</f>
        <v>10.612631925211197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96</v>
      </c>
      <c r="C19" s="79">
        <v>883</v>
      </c>
      <c r="D19" s="5">
        <v>8860</v>
      </c>
      <c r="E19" s="5">
        <f>SUM(C19:D19)</f>
        <v>9743</v>
      </c>
      <c r="F19" s="6">
        <f>E19/E43*100</f>
        <v>9.2302591066268764</v>
      </c>
      <c r="G19" s="79">
        <v>5335</v>
      </c>
      <c r="H19" s="5">
        <v>54426</v>
      </c>
      <c r="I19" s="5">
        <f>SUM(G19:H19)</f>
        <v>59761</v>
      </c>
      <c r="J19" s="68">
        <f>I19/I43*100</f>
        <v>6.8348590276729393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1606</v>
      </c>
      <c r="D20" s="5">
        <v>10686</v>
      </c>
      <c r="E20" s="5">
        <f>C20+D20</f>
        <v>12292</v>
      </c>
      <c r="F20" s="6">
        <f>E20/E44*100</f>
        <v>10.735277421157893</v>
      </c>
      <c r="G20" s="79">
        <v>8866</v>
      </c>
      <c r="H20" s="5">
        <v>61010</v>
      </c>
      <c r="I20" s="5">
        <f>G20+H20</f>
        <v>69876</v>
      </c>
      <c r="J20" s="68">
        <f>I20/I44*100</f>
        <v>6.2571357190252712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101</v>
      </c>
      <c r="C21" s="13">
        <f>C18/C19*100</f>
        <v>195.92298980747452</v>
      </c>
      <c r="D21" s="9">
        <f>D18/D19*100</f>
        <v>170.84650112866817</v>
      </c>
      <c r="E21" s="9">
        <f>E18/E19*100</f>
        <v>173.11916247562354</v>
      </c>
      <c r="F21" s="6"/>
      <c r="G21" s="13">
        <f>G18/G19*100</f>
        <v>150.66541705716963</v>
      </c>
      <c r="H21" s="9">
        <f>H18/H19*100</f>
        <v>161.87667658839527</v>
      </c>
      <c r="I21" s="9">
        <f>I18/I19*100</f>
        <v>160.87582202439719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102</v>
      </c>
      <c r="C22" s="13">
        <f>C18/C20*100</f>
        <v>107.72104607721047</v>
      </c>
      <c r="D22" s="226">
        <f>D18/D20*100</f>
        <v>141.65262960883399</v>
      </c>
      <c r="E22" s="9">
        <f>E18/E20*100</f>
        <v>137.21932964529776</v>
      </c>
      <c r="F22" s="6"/>
      <c r="G22" s="13">
        <f>G18/G20*100</f>
        <v>90.660951951274527</v>
      </c>
      <c r="H22" s="9">
        <f>H18/H20*100</f>
        <v>144.4074741845599</v>
      </c>
      <c r="I22" s="9">
        <f>I18/I20*100</f>
        <v>137.58801305169158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10.25671429418391</v>
      </c>
      <c r="D23" s="15">
        <f>D18/E18*100</f>
        <v>89.743285705816092</v>
      </c>
      <c r="E23" s="15">
        <f>SUM(C23:D23)</f>
        <v>100</v>
      </c>
      <c r="F23" s="16"/>
      <c r="G23" s="14">
        <f>G18/I18*100</f>
        <v>8.360636981100674</v>
      </c>
      <c r="H23" s="15">
        <f>H18/I18*100</f>
        <v>91.639363018899317</v>
      </c>
      <c r="I23" s="15">
        <f>SUM(G23:H23)</f>
        <v>99.999999999999986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106</v>
      </c>
      <c r="B24" s="227" t="s">
        <v>100</v>
      </c>
      <c r="C24" s="78">
        <v>1</v>
      </c>
      <c r="D24" s="30">
        <v>246</v>
      </c>
      <c r="E24" s="29">
        <f>SUM(C24:D24)</f>
        <v>247</v>
      </c>
      <c r="F24" s="31">
        <f>E24/E42*100</f>
        <v>0.22340608351950506</v>
      </c>
      <c r="G24" s="78">
        <v>5</v>
      </c>
      <c r="H24" s="30">
        <v>1516</v>
      </c>
      <c r="I24" s="30">
        <f>SUM(G24:H24)</f>
        <v>1521</v>
      </c>
      <c r="J24" s="70">
        <f>I24/I42*100</f>
        <v>0.16789728792342737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96</v>
      </c>
      <c r="C25" s="79">
        <v>2</v>
      </c>
      <c r="D25" s="5">
        <v>243</v>
      </c>
      <c r="E25" s="5">
        <f>SUM(C25:D25)</f>
        <v>245</v>
      </c>
      <c r="F25" s="6">
        <f>E25/E43*100</f>
        <v>0.23210648477097248</v>
      </c>
      <c r="G25" s="79">
        <v>20</v>
      </c>
      <c r="H25" s="5">
        <v>1564</v>
      </c>
      <c r="I25" s="5">
        <f>SUM(G25:H25)</f>
        <v>1584</v>
      </c>
      <c r="J25" s="68">
        <f>I25/I43*100</f>
        <v>0.18116190659182302</v>
      </c>
      <c r="K25" s="56"/>
      <c r="L25" s="81" t="s">
        <v>12</v>
      </c>
      <c r="M25" s="81">
        <f>I24</f>
        <v>1521</v>
      </c>
      <c r="N25" s="81">
        <f>I25</f>
        <v>1584</v>
      </c>
      <c r="O25" s="81">
        <f>I26</f>
        <v>1588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8</v>
      </c>
      <c r="D26" s="5">
        <v>278</v>
      </c>
      <c r="E26" s="5">
        <f>SUM(C26:D26)</f>
        <v>286</v>
      </c>
      <c r="F26" s="6">
        <f>E26/E44*100</f>
        <v>0.24977947790848989</v>
      </c>
      <c r="G26" s="79">
        <v>26</v>
      </c>
      <c r="H26" s="5">
        <v>1562</v>
      </c>
      <c r="I26" s="4">
        <f>SUM(G26:H26)</f>
        <v>1588</v>
      </c>
      <c r="J26" s="68">
        <f>I26/I44*100</f>
        <v>0.14219948940712304</v>
      </c>
      <c r="K26" s="56"/>
      <c r="L26" s="81" t="str">
        <f>A18</f>
        <v>OSTALI UGOSTITELJSKI OBJEKTI ZA SMJEŠTAJ</v>
      </c>
      <c r="M26" s="93">
        <f>I18</f>
        <v>96141</v>
      </c>
      <c r="N26" s="93">
        <f>I19</f>
        <v>59761</v>
      </c>
      <c r="O26" s="93">
        <f>I20</f>
        <v>69876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101</v>
      </c>
      <c r="C27" s="13">
        <f>C24/C25*100</f>
        <v>50</v>
      </c>
      <c r="D27" s="9">
        <f>D24/D25*100</f>
        <v>101.23456790123457</v>
      </c>
      <c r="E27" s="9">
        <f>E24/E25*100</f>
        <v>100.81632653061226</v>
      </c>
      <c r="F27" s="6"/>
      <c r="G27" s="13">
        <f>G24/G25*100</f>
        <v>25</v>
      </c>
      <c r="H27" s="9">
        <f>H24/H25*100</f>
        <v>96.930946291560105</v>
      </c>
      <c r="I27" s="5">
        <f>I24/I25*100</f>
        <v>96.022727272727266</v>
      </c>
      <c r="J27" s="68"/>
      <c r="K27" s="56"/>
      <c r="L27" s="81" t="s">
        <v>10</v>
      </c>
      <c r="M27" s="93">
        <f>I12</f>
        <v>395662</v>
      </c>
      <c r="N27" s="93">
        <f>I13</f>
        <v>409889</v>
      </c>
      <c r="O27" s="93">
        <f>I14</f>
        <v>428440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102</v>
      </c>
      <c r="C28" s="13">
        <f>C24/C26*100</f>
        <v>12.5</v>
      </c>
      <c r="D28" s="9">
        <f>D24/D26*100</f>
        <v>88.489208633093526</v>
      </c>
      <c r="E28" s="9">
        <f>E24/E26*100</f>
        <v>86.36363636363636</v>
      </c>
      <c r="F28" s="6"/>
      <c r="G28" s="13">
        <f>G24/G26*100</f>
        <v>19.230769230769234</v>
      </c>
      <c r="H28" s="9">
        <f>H24/H26*100</f>
        <v>97.0550576184379</v>
      </c>
      <c r="I28" s="9">
        <f>I24/I26*100</f>
        <v>95.780856423173802</v>
      </c>
      <c r="J28" s="68"/>
      <c r="K28" s="56"/>
      <c r="L28" s="81" t="s">
        <v>8</v>
      </c>
      <c r="M28" s="93">
        <f>I6</f>
        <v>88470</v>
      </c>
      <c r="N28" s="93">
        <f>I7</f>
        <v>93936</v>
      </c>
      <c r="O28" s="93">
        <f>I8</f>
        <v>106730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>
        <f>C24/E24*100</f>
        <v>0.40485829959514169</v>
      </c>
      <c r="D29" s="11">
        <f>D24/E24*100</f>
        <v>99.595141700404852</v>
      </c>
      <c r="E29" s="11">
        <f>SUM(C29:D29)</f>
        <v>100</v>
      </c>
      <c r="F29" s="12"/>
      <c r="G29" s="10">
        <f>G24/I24*100</f>
        <v>0.32873109796186722</v>
      </c>
      <c r="H29" s="11">
        <f>H24/I24*100</f>
        <v>99.671268902038136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100</v>
      </c>
      <c r="C30" s="75">
        <f t="shared" ref="C30:J32" si="0">C6+C12+C18+C24</f>
        <v>10660</v>
      </c>
      <c r="D30" s="27">
        <f t="shared" si="0"/>
        <v>88357</v>
      </c>
      <c r="E30" s="27">
        <f t="shared" si="0"/>
        <v>99017</v>
      </c>
      <c r="F30" s="28">
        <f t="shared" si="0"/>
        <v>89.558705149193656</v>
      </c>
      <c r="G30" s="75">
        <f t="shared" si="0"/>
        <v>46953</v>
      </c>
      <c r="H30" s="27">
        <f t="shared" si="0"/>
        <v>534841</v>
      </c>
      <c r="I30" s="27">
        <f>I6+I12+I18+I24</f>
        <v>581794</v>
      </c>
      <c r="J30" s="67">
        <f t="shared" si="0"/>
        <v>64.221982071086458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96</v>
      </c>
      <c r="C31" s="77">
        <f t="shared" si="0"/>
        <v>8794</v>
      </c>
      <c r="D31" s="42">
        <f t="shared" si="0"/>
        <v>84946</v>
      </c>
      <c r="E31" s="42">
        <f t="shared" si="0"/>
        <v>93740</v>
      </c>
      <c r="F31" s="43">
        <f t="shared" si="0"/>
        <v>88.806783193595749</v>
      </c>
      <c r="G31" s="77">
        <f t="shared" si="0"/>
        <v>43555</v>
      </c>
      <c r="H31" s="42">
        <f t="shared" si="0"/>
        <v>521615</v>
      </c>
      <c r="I31" s="42">
        <f t="shared" si="0"/>
        <v>565170</v>
      </c>
      <c r="J31" s="72">
        <f t="shared" si="0"/>
        <v>64.638431028093819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10561</v>
      </c>
      <c r="D32" s="42">
        <f t="shared" si="0"/>
        <v>90033</v>
      </c>
      <c r="E32" s="42">
        <f t="shared" si="0"/>
        <v>100594</v>
      </c>
      <c r="F32" s="43">
        <f t="shared" si="0"/>
        <v>87.854254547995211</v>
      </c>
      <c r="G32" s="77">
        <f t="shared" si="0"/>
        <v>55371</v>
      </c>
      <c r="H32" s="42">
        <f t="shared" si="0"/>
        <v>551263</v>
      </c>
      <c r="I32" s="42">
        <f t="shared" si="0"/>
        <v>606634</v>
      </c>
      <c r="J32" s="72">
        <f t="shared" si="0"/>
        <v>54.321816786524359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101</v>
      </c>
      <c r="C33" s="45">
        <f>C30/C31*100</f>
        <v>121.21901296338413</v>
      </c>
      <c r="D33" s="44">
        <f>D30/D31*100</f>
        <v>104.01549219504156</v>
      </c>
      <c r="E33" s="44">
        <f>E30/E31*100</f>
        <v>105.6294004693834</v>
      </c>
      <c r="F33" s="43"/>
      <c r="G33" s="45">
        <f>G30/G31*100</f>
        <v>107.80163012283319</v>
      </c>
      <c r="H33" s="44">
        <f>H30/H31*100</f>
        <v>102.53558659164325</v>
      </c>
      <c r="I33" s="44">
        <f>I30/I31*100</f>
        <v>102.94141585717571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102</v>
      </c>
      <c r="C34" s="45">
        <f>C30/C32*100</f>
        <v>100.93741122999715</v>
      </c>
      <c r="D34" s="44">
        <f>D30/D32*100</f>
        <v>98.138460342318922</v>
      </c>
      <c r="E34" s="44">
        <f>E30/E32*100</f>
        <v>98.43231206632602</v>
      </c>
      <c r="F34" s="43"/>
      <c r="G34" s="45">
        <f>G30/G32*100</f>
        <v>84.797095952755058</v>
      </c>
      <c r="H34" s="44">
        <f>H30/H32*100</f>
        <v>97.021022633479845</v>
      </c>
      <c r="I34" s="44">
        <f>I30/I32*100</f>
        <v>95.905274020249436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10.765828090125938</v>
      </c>
      <c r="D35" s="48">
        <f>D30/E30*100</f>
        <v>89.234171909874064</v>
      </c>
      <c r="E35" s="48">
        <f>SUM(C35:D35)</f>
        <v>100</v>
      </c>
      <c r="F35" s="49"/>
      <c r="G35" s="50">
        <f>G30/I30*100</f>
        <v>8.0703823002643542</v>
      </c>
      <c r="H35" s="48">
        <f>H30/I30*100</f>
        <v>91.929617699735644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100</v>
      </c>
      <c r="C36" s="75">
        <v>3415</v>
      </c>
      <c r="D36" s="27">
        <v>8129</v>
      </c>
      <c r="E36" s="27">
        <f>SUM(C36:D36)</f>
        <v>11544</v>
      </c>
      <c r="F36" s="28">
        <f>E36/E42*100</f>
        <v>10.441294850806342</v>
      </c>
      <c r="G36" s="75">
        <v>129586</v>
      </c>
      <c r="H36" s="27">
        <v>194531</v>
      </c>
      <c r="I36" s="27">
        <f>G36+H36</f>
        <v>324117</v>
      </c>
      <c r="J36" s="28">
        <f>I36/I42*100</f>
        <v>35.778017928913549</v>
      </c>
      <c r="K36" s="56"/>
      <c r="Q36" s="57"/>
    </row>
    <row r="37" spans="1:17" ht="15" customHeight="1" x14ac:dyDescent="0.25">
      <c r="A37" s="250"/>
      <c r="B37" s="228" t="s">
        <v>96</v>
      </c>
      <c r="C37" s="76">
        <v>3564</v>
      </c>
      <c r="D37" s="22">
        <v>8251</v>
      </c>
      <c r="E37" s="158">
        <f>SUM(C37:D37)</f>
        <v>11815</v>
      </c>
      <c r="F37" s="23">
        <f>E37/E43*100</f>
        <v>11.193216806404244</v>
      </c>
      <c r="G37" s="76">
        <v>127507</v>
      </c>
      <c r="H37" s="22">
        <v>181679</v>
      </c>
      <c r="I37" s="22">
        <f>G37+H37</f>
        <v>309186</v>
      </c>
      <c r="J37" s="23">
        <f>I37/I43*100</f>
        <v>35.361568971906181</v>
      </c>
      <c r="K37" s="56"/>
      <c r="L37" s="81" t="s">
        <v>8</v>
      </c>
      <c r="M37" s="82">
        <f>J6</f>
        <v>9.7658600016999451</v>
      </c>
      <c r="Q37" s="57"/>
    </row>
    <row r="38" spans="1:17" ht="15" customHeight="1" x14ac:dyDescent="0.25">
      <c r="A38" s="250"/>
      <c r="B38" s="228" t="s">
        <v>9</v>
      </c>
      <c r="C38" s="76">
        <v>5277</v>
      </c>
      <c r="D38" s="22">
        <v>8630</v>
      </c>
      <c r="E38" s="22">
        <f>SUM(C38:D38)</f>
        <v>13907</v>
      </c>
      <c r="F38" s="23">
        <f>E38/E44*100</f>
        <v>12.145745452004785</v>
      </c>
      <c r="G38" s="76">
        <v>236885</v>
      </c>
      <c r="H38" s="22">
        <v>273222</v>
      </c>
      <c r="I38" s="22">
        <f>G38+H38</f>
        <v>510107</v>
      </c>
      <c r="J38" s="23">
        <f>I38/I44*100</f>
        <v>45.678183213475641</v>
      </c>
      <c r="K38" s="56"/>
      <c r="L38" s="81" t="s">
        <v>10</v>
      </c>
      <c r="M38" s="82">
        <f>J12</f>
        <v>43.675592856251882</v>
      </c>
      <c r="Q38" s="57"/>
    </row>
    <row r="39" spans="1:17" ht="15" customHeight="1" x14ac:dyDescent="0.25">
      <c r="A39" s="250"/>
      <c r="B39" s="228" t="s">
        <v>101</v>
      </c>
      <c r="C39" s="25">
        <f>C36/C37*100</f>
        <v>95.819304152637486</v>
      </c>
      <c r="D39" s="24">
        <f>D36/D37*100</f>
        <v>98.521391346503449</v>
      </c>
      <c r="E39" s="220">
        <f>E36/E37*100</f>
        <v>97.706305543800255</v>
      </c>
      <c r="F39" s="23"/>
      <c r="G39" s="25">
        <f>G36/G37*100</f>
        <v>101.63049871771746</v>
      </c>
      <c r="H39" s="24">
        <f>H36/H37*100</f>
        <v>107.07401515860391</v>
      </c>
      <c r="I39" s="24">
        <f>I36/I37*100</f>
        <v>104.82913197880887</v>
      </c>
      <c r="J39" s="23"/>
      <c r="K39" s="56"/>
      <c r="L39" s="81" t="s">
        <v>11</v>
      </c>
      <c r="M39" s="82">
        <f>J18</f>
        <v>10.612631925211197</v>
      </c>
      <c r="Q39" s="57"/>
    </row>
    <row r="40" spans="1:17" ht="15" customHeight="1" x14ac:dyDescent="0.25">
      <c r="A40" s="250"/>
      <c r="B40" s="228" t="s">
        <v>102</v>
      </c>
      <c r="C40" s="25">
        <f>C36/C38*100</f>
        <v>64.714800075800653</v>
      </c>
      <c r="D40" s="220">
        <f>D36/D38*100</f>
        <v>94.194669756662805</v>
      </c>
      <c r="E40" s="24">
        <f>E36/E38*100</f>
        <v>83.008556841878189</v>
      </c>
      <c r="F40" s="23"/>
      <c r="G40" s="25">
        <f>G36/G38*100</f>
        <v>54.704181353821483</v>
      </c>
      <c r="H40" s="24">
        <f>H36/H38*100</f>
        <v>71.198878567611686</v>
      </c>
      <c r="I40" s="24">
        <f>I36/I38*100</f>
        <v>63.539022205145187</v>
      </c>
      <c r="J40" s="23"/>
      <c r="K40" s="56"/>
      <c r="L40" s="81" t="s">
        <v>12</v>
      </c>
      <c r="M40" s="82">
        <f>J24</f>
        <v>0.16789728792342737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29.582467082467083</v>
      </c>
      <c r="D41" s="46">
        <f>D36/E36*100</f>
        <v>70.417532917532924</v>
      </c>
      <c r="E41" s="46">
        <f>SUM(C41:D41)</f>
        <v>100</v>
      </c>
      <c r="F41" s="26"/>
      <c r="G41" s="47">
        <f>G36/I36*100</f>
        <v>39.981241341861121</v>
      </c>
      <c r="H41" s="46">
        <f>H36/I36*100</f>
        <v>60.018758658138879</v>
      </c>
      <c r="I41" s="46">
        <f>SUM(G41:H41)</f>
        <v>100</v>
      </c>
      <c r="J41" s="26"/>
      <c r="K41" s="56"/>
      <c r="L41" s="81" t="s">
        <v>80</v>
      </c>
      <c r="M41" s="82">
        <f>J36</f>
        <v>35.778017928913549</v>
      </c>
      <c r="Q41" s="57"/>
    </row>
    <row r="42" spans="1:17" ht="15" customHeight="1" x14ac:dyDescent="0.25">
      <c r="A42" s="262" t="s">
        <v>77</v>
      </c>
      <c r="B42" s="235" t="s">
        <v>100</v>
      </c>
      <c r="C42" s="73">
        <f t="shared" ref="C42:D44" si="1">C30+C36</f>
        <v>14075</v>
      </c>
      <c r="D42" s="51">
        <f t="shared" si="1"/>
        <v>96486</v>
      </c>
      <c r="E42" s="51">
        <f>SUM(C42:D42)</f>
        <v>110561</v>
      </c>
      <c r="F42" s="52">
        <f>F6+F12+F18+F24+F36</f>
        <v>100</v>
      </c>
      <c r="G42" s="73">
        <f>G30+G36</f>
        <v>176539</v>
      </c>
      <c r="H42" s="51">
        <f t="shared" ref="G42:H44" si="2">H30+H36</f>
        <v>729372</v>
      </c>
      <c r="I42" s="51">
        <f>SUM(G42:H42)</f>
        <v>905911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96</v>
      </c>
      <c r="C43" s="74">
        <f t="shared" si="1"/>
        <v>12358</v>
      </c>
      <c r="D43" s="32">
        <f t="shared" si="1"/>
        <v>93197</v>
      </c>
      <c r="E43" s="32">
        <f>SUM(C43:D43)</f>
        <v>105555</v>
      </c>
      <c r="F43" s="33">
        <f>F31+F37</f>
        <v>100</v>
      </c>
      <c r="G43" s="74">
        <f t="shared" si="2"/>
        <v>171062</v>
      </c>
      <c r="H43" s="32">
        <f t="shared" si="2"/>
        <v>703294</v>
      </c>
      <c r="I43" s="32">
        <f>SUM(G43:H43)</f>
        <v>874356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15838</v>
      </c>
      <c r="D44" s="32">
        <f t="shared" si="1"/>
        <v>98663</v>
      </c>
      <c r="E44" s="32">
        <f>SUM(C44:D44)</f>
        <v>114501</v>
      </c>
      <c r="F44" s="33">
        <f>F32+F38</f>
        <v>100</v>
      </c>
      <c r="G44" s="74">
        <f t="shared" si="2"/>
        <v>292256</v>
      </c>
      <c r="H44" s="32">
        <f t="shared" si="2"/>
        <v>824485</v>
      </c>
      <c r="I44" s="192">
        <f>SUM(G44:H44)</f>
        <v>1116741</v>
      </c>
      <c r="J44" s="33">
        <f>J32+J38</f>
        <v>100</v>
      </c>
      <c r="K44" s="56"/>
      <c r="Q44" s="57"/>
    </row>
    <row r="45" spans="1:17" ht="15" customHeight="1" x14ac:dyDescent="0.25">
      <c r="A45" s="262"/>
      <c r="B45" s="236" t="s">
        <v>101</v>
      </c>
      <c r="C45" s="35">
        <f>C42/C43*100</f>
        <v>113.89383395371419</v>
      </c>
      <c r="D45" s="34">
        <f>D42/D43*100</f>
        <v>103.52908355419166</v>
      </c>
      <c r="E45" s="34">
        <f>E42/E43*100</f>
        <v>104.74255127658567</v>
      </c>
      <c r="F45" s="33"/>
      <c r="G45" s="35">
        <f>G42/G43*100</f>
        <v>103.20176310343618</v>
      </c>
      <c r="H45" s="34">
        <f>H42/H43*100</f>
        <v>103.70797987754766</v>
      </c>
      <c r="I45" s="34">
        <f>I42/I43*100</f>
        <v>103.60894189552081</v>
      </c>
      <c r="J45" s="33"/>
      <c r="K45" s="56"/>
      <c r="Q45" s="57"/>
    </row>
    <row r="46" spans="1:17" ht="15" customHeight="1" x14ac:dyDescent="0.25">
      <c r="A46" s="262"/>
      <c r="B46" s="236" t="s">
        <v>102</v>
      </c>
      <c r="C46" s="35">
        <f>C42/C44*100</f>
        <v>88.868544008081827</v>
      </c>
      <c r="D46" s="34">
        <f>D42/D44*100</f>
        <v>97.793499082736176</v>
      </c>
      <c r="E46" s="34">
        <f>E42/E44*100</f>
        <v>96.558982017624288</v>
      </c>
      <c r="F46" s="33"/>
      <c r="G46" s="35">
        <f>G42/G44*100</f>
        <v>60.405603306690026</v>
      </c>
      <c r="H46" s="34">
        <f>H42/H44*100</f>
        <v>88.463950223472835</v>
      </c>
      <c r="I46" s="34">
        <f>I42/I44*100</f>
        <v>81.120958216811232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12.730528848328071</v>
      </c>
      <c r="D47" s="36">
        <f>D42/E42*100</f>
        <v>87.269471151671922</v>
      </c>
      <c r="E47" s="36">
        <f>SUM(C47:D47)</f>
        <v>100</v>
      </c>
      <c r="F47" s="37"/>
      <c r="G47" s="38">
        <f>G42/I42*100</f>
        <v>19.487455169437172</v>
      </c>
      <c r="H47" s="36">
        <f>H42/I42*100</f>
        <v>80.512544830562831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G93" sqref="G9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26.305530823624856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19459</v>
      </c>
      <c r="C6" s="123">
        <v>153044</v>
      </c>
      <c r="D6" s="127">
        <f t="shared" ref="D6:D37" si="1">IF($C$83&lt;&gt;0,C6/$C$83*100,0)</f>
        <v>26.305530823624856</v>
      </c>
      <c r="E6" s="124">
        <v>20580</v>
      </c>
      <c r="F6" s="123">
        <v>161733</v>
      </c>
      <c r="G6" s="125">
        <f t="shared" ref="G6:G37" si="2">IF($F$83&lt;&gt;0,F6/$F$83*100,0)</f>
        <v>28.61669940018048</v>
      </c>
      <c r="H6" s="122">
        <v>21591</v>
      </c>
      <c r="I6" s="123">
        <v>167058</v>
      </c>
      <c r="J6" s="127">
        <f t="shared" ref="J6:J37" si="3">IF($I$83&lt;&gt;0,I6/$I$83*100,0)</f>
        <v>27.538515810191978</v>
      </c>
      <c r="K6" s="132">
        <f t="shared" ref="K6:K37" si="4">IF(OR(B6&lt;&gt;0)*(E6&lt;&gt;0),B6/E6*100," ")</f>
        <v>94.552964042759953</v>
      </c>
      <c r="L6" s="133">
        <f t="shared" ref="L6:L37" si="5">IF(OR(C6&lt;&gt;0)*(F6&lt;&gt;0),C6/F6*100," ")</f>
        <v>94.62756518459436</v>
      </c>
      <c r="M6" s="189">
        <f t="shared" ref="M6:M37" si="6">IF(OR(B6&lt;&gt;0)*(H6&lt;&gt;0),B6/H6*100," ")</f>
        <v>90.125515260988379</v>
      </c>
      <c r="N6" s="190">
        <f t="shared" ref="N6:N37" si="7">IF(OR(C6&lt;&gt;0)*(I6&lt;&gt;0),C6/I6*100," ")</f>
        <v>91.611296675406152</v>
      </c>
      <c r="O6" s="131">
        <f>IF(OR(E6&lt;&gt;0)*(H6&lt;&gt;0),E6/H6*100," ")</f>
        <v>95.317493400027786</v>
      </c>
      <c r="P6" s="133">
        <f>IF(OR(F6&lt;&gt;0)*(I6&lt;&gt;0),F6/I6*100," ")</f>
        <v>96.812484286894374</v>
      </c>
      <c r="Q6" t="str">
        <f t="shared" si="0"/>
        <v>Austrija</v>
      </c>
      <c r="R6" s="101">
        <f t="shared" ref="R6:R14" si="8">D7</f>
        <v>11.951996754865124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13507</v>
      </c>
      <c r="C7" s="109">
        <v>69536</v>
      </c>
      <c r="D7" s="128">
        <f t="shared" si="1"/>
        <v>11.951996754865124</v>
      </c>
      <c r="E7" s="112">
        <v>13068</v>
      </c>
      <c r="F7" s="109">
        <v>67329</v>
      </c>
      <c r="G7" s="39">
        <f t="shared" si="2"/>
        <v>11.913052709804131</v>
      </c>
      <c r="H7" s="108">
        <v>12916</v>
      </c>
      <c r="I7" s="109">
        <v>67266</v>
      </c>
      <c r="J7" s="127">
        <f t="shared" si="3"/>
        <v>11.088399265454953</v>
      </c>
      <c r="K7" s="132">
        <f t="shared" si="4"/>
        <v>103.35935108662382</v>
      </c>
      <c r="L7" s="133">
        <f t="shared" si="5"/>
        <v>103.27793372840826</v>
      </c>
      <c r="M7" s="40">
        <f t="shared" si="6"/>
        <v>104.57572003716319</v>
      </c>
      <c r="N7" s="41">
        <f t="shared" si="7"/>
        <v>103.37466179050337</v>
      </c>
      <c r="O7" s="131">
        <f t="shared" ref="O7:O38" si="9">IF(OR(E7&lt;&gt;0)*(H7&lt;&gt;0),E7/H7*100," ")</f>
        <v>101.17683493341592</v>
      </c>
      <c r="P7" s="133">
        <f t="shared" ref="P7:P70" si="10">IF(OR(F7&lt;&gt;0)*(I7&lt;&gt;0),F7/I7*100," ")</f>
        <v>100.0936580144501</v>
      </c>
      <c r="Q7" t="str">
        <f t="shared" si="0"/>
        <v>Mađarska</v>
      </c>
      <c r="R7" s="101">
        <f t="shared" si="8"/>
        <v>9.722513466965971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44</v>
      </c>
      <c r="B8" s="108">
        <v>11139</v>
      </c>
      <c r="C8" s="109">
        <v>56565</v>
      </c>
      <c r="D8" s="128">
        <f t="shared" si="1"/>
        <v>9.722513466965971</v>
      </c>
      <c r="E8" s="112">
        <v>9315</v>
      </c>
      <c r="F8" s="109">
        <v>47184</v>
      </c>
      <c r="G8" s="39">
        <f t="shared" si="2"/>
        <v>8.3486384627634163</v>
      </c>
      <c r="H8" s="108">
        <v>8706</v>
      </c>
      <c r="I8" s="109">
        <v>43920</v>
      </c>
      <c r="J8" s="127">
        <f t="shared" si="3"/>
        <v>7.239950283037218</v>
      </c>
      <c r="K8" s="132">
        <f t="shared" si="4"/>
        <v>119.58132045088567</v>
      </c>
      <c r="L8" s="133">
        <f t="shared" si="5"/>
        <v>119.88173957273651</v>
      </c>
      <c r="M8" s="40">
        <f t="shared" si="6"/>
        <v>127.94624396967609</v>
      </c>
      <c r="N8" s="41">
        <f t="shared" si="7"/>
        <v>128.79098360655738</v>
      </c>
      <c r="O8" s="131">
        <f t="shared" si="9"/>
        <v>106.99517574086836</v>
      </c>
      <c r="P8" s="133">
        <f t="shared" si="10"/>
        <v>107.43169398907104</v>
      </c>
      <c r="Q8" t="str">
        <f t="shared" si="0"/>
        <v>Slovenija</v>
      </c>
      <c r="R8" s="101">
        <f t="shared" si="8"/>
        <v>8.8557118155223318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10513</v>
      </c>
      <c r="C9" s="109">
        <v>51522</v>
      </c>
      <c r="D9" s="128">
        <f t="shared" si="1"/>
        <v>8.8557118155223318</v>
      </c>
      <c r="E9" s="112">
        <v>9208</v>
      </c>
      <c r="F9" s="109">
        <v>45527</v>
      </c>
      <c r="G9" s="39">
        <f t="shared" si="2"/>
        <v>8.0554523417732717</v>
      </c>
      <c r="H9" s="108">
        <v>11433</v>
      </c>
      <c r="I9" s="109">
        <v>57462</v>
      </c>
      <c r="J9" s="127">
        <f t="shared" si="3"/>
        <v>9.4722682869736943</v>
      </c>
      <c r="K9" s="132">
        <f t="shared" si="4"/>
        <v>114.17245873153779</v>
      </c>
      <c r="L9" s="133">
        <f t="shared" si="5"/>
        <v>113.16801019175435</v>
      </c>
      <c r="M9" s="40">
        <f t="shared" si="6"/>
        <v>91.953118166710397</v>
      </c>
      <c r="N9" s="41">
        <f t="shared" si="7"/>
        <v>89.662733632661585</v>
      </c>
      <c r="O9" s="131">
        <f t="shared" si="9"/>
        <v>80.538791218402878</v>
      </c>
      <c r="P9" s="133">
        <f t="shared" si="10"/>
        <v>79.22975183599597</v>
      </c>
      <c r="Q9" t="str">
        <f t="shared" si="0"/>
        <v>Hrvatska</v>
      </c>
      <c r="R9" s="101">
        <f t="shared" si="8"/>
        <v>8.0703823002643542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81</v>
      </c>
      <c r="B10" s="108">
        <v>10660</v>
      </c>
      <c r="C10" s="109">
        <v>46953</v>
      </c>
      <c r="D10" s="128">
        <f t="shared" si="1"/>
        <v>8.0703823002643542</v>
      </c>
      <c r="E10" s="112">
        <v>8794</v>
      </c>
      <c r="F10" s="109">
        <v>43555</v>
      </c>
      <c r="G10" s="39">
        <f t="shared" si="2"/>
        <v>7.7065307783498769</v>
      </c>
      <c r="H10" s="108">
        <v>10561</v>
      </c>
      <c r="I10" s="109">
        <v>55371</v>
      </c>
      <c r="J10" s="127">
        <f t="shared" si="3"/>
        <v>9.1275793971323722</v>
      </c>
      <c r="K10" s="132">
        <f t="shared" si="4"/>
        <v>121.21901296338413</v>
      </c>
      <c r="L10" s="133">
        <f t="shared" si="5"/>
        <v>107.80163012283319</v>
      </c>
      <c r="M10" s="40">
        <f t="shared" si="6"/>
        <v>100.93741122999715</v>
      </c>
      <c r="N10" s="41">
        <f t="shared" si="7"/>
        <v>84.797095952755058</v>
      </c>
      <c r="O10" s="131">
        <f t="shared" si="9"/>
        <v>83.26862986459615</v>
      </c>
      <c r="P10" s="133">
        <f t="shared" si="10"/>
        <v>78.660309548319518</v>
      </c>
      <c r="Q10" t="str">
        <f t="shared" si="0"/>
        <v>Italija</v>
      </c>
      <c r="R10" s="101">
        <f t="shared" si="8"/>
        <v>6.563319662973492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40</v>
      </c>
      <c r="B11" s="116">
        <v>6837</v>
      </c>
      <c r="C11" s="117">
        <v>38185</v>
      </c>
      <c r="D11" s="129">
        <f t="shared" si="1"/>
        <v>6.563319662973492</v>
      </c>
      <c r="E11" s="118">
        <v>7789</v>
      </c>
      <c r="F11" s="117">
        <v>45539</v>
      </c>
      <c r="G11" s="119">
        <f t="shared" si="2"/>
        <v>8.05757559672311</v>
      </c>
      <c r="H11" s="116">
        <v>11436</v>
      </c>
      <c r="I11" s="110">
        <v>67626</v>
      </c>
      <c r="J11" s="152">
        <f t="shared" si="3"/>
        <v>11.147743120233947</v>
      </c>
      <c r="K11" s="195">
        <f t="shared" si="4"/>
        <v>87.777635126460396</v>
      </c>
      <c r="L11" s="196">
        <f t="shared" si="5"/>
        <v>83.851204462109393</v>
      </c>
      <c r="M11" s="197">
        <f t="shared" si="6"/>
        <v>59.784889821615948</v>
      </c>
      <c r="N11" s="214">
        <f t="shared" si="7"/>
        <v>56.464969094726882</v>
      </c>
      <c r="O11" s="215">
        <f t="shared" si="9"/>
        <v>68.109478838754811</v>
      </c>
      <c r="P11" s="196">
        <f t="shared" si="10"/>
        <v>67.339484813533261</v>
      </c>
      <c r="Q11" t="str">
        <f t="shared" si="0"/>
        <v>Slovačka</v>
      </c>
      <c r="R11" s="101">
        <f t="shared" si="8"/>
        <v>5.6324059718732062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51</v>
      </c>
      <c r="B12" s="116">
        <v>5164</v>
      </c>
      <c r="C12" s="117">
        <v>32769</v>
      </c>
      <c r="D12" s="129">
        <f t="shared" si="1"/>
        <v>5.6324059718732062</v>
      </c>
      <c r="E12" s="118">
        <v>4910</v>
      </c>
      <c r="F12" s="117">
        <v>31275</v>
      </c>
      <c r="G12" s="119">
        <f t="shared" si="2"/>
        <v>5.5337332130155525</v>
      </c>
      <c r="H12" s="116">
        <v>4225</v>
      </c>
      <c r="I12" s="110">
        <v>26683</v>
      </c>
      <c r="J12" s="152">
        <f t="shared" si="3"/>
        <v>4.3985335474107945</v>
      </c>
      <c r="K12" s="195">
        <f t="shared" si="4"/>
        <v>105.17311608961305</v>
      </c>
      <c r="L12" s="196">
        <f t="shared" si="5"/>
        <v>104.77697841726619</v>
      </c>
      <c r="M12" s="197">
        <f t="shared" si="6"/>
        <v>122.22485207100591</v>
      </c>
      <c r="N12" s="214">
        <f t="shared" si="7"/>
        <v>122.80852977551251</v>
      </c>
      <c r="O12" s="215">
        <f t="shared" si="9"/>
        <v>116.2130177514793</v>
      </c>
      <c r="P12" s="196">
        <f t="shared" si="10"/>
        <v>117.20945920623618</v>
      </c>
      <c r="Q12" t="str">
        <f t="shared" si="0"/>
        <v>Poljska</v>
      </c>
      <c r="R12" s="101">
        <f t="shared" si="8"/>
        <v>5.3596290095807113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26</v>
      </c>
      <c r="B13" s="116">
        <v>4692</v>
      </c>
      <c r="C13" s="117">
        <v>31182</v>
      </c>
      <c r="D13" s="129">
        <f t="shared" si="1"/>
        <v>5.3596290095807113</v>
      </c>
      <c r="E13" s="118">
        <v>3683</v>
      </c>
      <c r="F13" s="117">
        <v>24050</v>
      </c>
      <c r="G13" s="119">
        <f t="shared" si="2"/>
        <v>4.2553567953005293</v>
      </c>
      <c r="H13" s="116">
        <v>3251</v>
      </c>
      <c r="I13" s="110">
        <v>21626</v>
      </c>
      <c r="J13" s="152">
        <f t="shared" si="3"/>
        <v>3.5649172318069877</v>
      </c>
      <c r="K13" s="195">
        <f t="shared" si="4"/>
        <v>127.3961444474613</v>
      </c>
      <c r="L13" s="196">
        <f t="shared" si="5"/>
        <v>129.65488565488565</v>
      </c>
      <c r="M13" s="197">
        <f t="shared" si="6"/>
        <v>144.3248231313442</v>
      </c>
      <c r="N13" s="214">
        <f t="shared" si="7"/>
        <v>144.1875520207158</v>
      </c>
      <c r="O13" s="215">
        <f t="shared" si="9"/>
        <v>113.28821900953552</v>
      </c>
      <c r="P13" s="196">
        <f t="shared" si="10"/>
        <v>111.20873023212798</v>
      </c>
      <c r="Q13" t="str">
        <f t="shared" si="0"/>
        <v>Češka</v>
      </c>
      <c r="R13" s="101">
        <f t="shared" si="8"/>
        <v>4.2910377212552895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34</v>
      </c>
      <c r="B14" s="116">
        <v>3959</v>
      </c>
      <c r="C14" s="117">
        <v>24965</v>
      </c>
      <c r="D14" s="129">
        <f t="shared" si="1"/>
        <v>4.2910377212552895</v>
      </c>
      <c r="E14" s="118">
        <v>4251</v>
      </c>
      <c r="F14" s="117">
        <v>27809</v>
      </c>
      <c r="G14" s="119">
        <f t="shared" si="2"/>
        <v>4.9204664083373144</v>
      </c>
      <c r="H14" s="116">
        <v>3440</v>
      </c>
      <c r="I14" s="110">
        <v>21687</v>
      </c>
      <c r="J14" s="152">
        <f t="shared" si="3"/>
        <v>3.5749727183112054</v>
      </c>
      <c r="K14" s="195">
        <f t="shared" si="4"/>
        <v>93.131027993413312</v>
      </c>
      <c r="L14" s="196">
        <f t="shared" si="5"/>
        <v>89.773095041173718</v>
      </c>
      <c r="M14" s="197">
        <f t="shared" si="6"/>
        <v>115.08720930232559</v>
      </c>
      <c r="N14" s="214">
        <f t="shared" si="7"/>
        <v>115.11504588002029</v>
      </c>
      <c r="O14" s="215">
        <f t="shared" si="9"/>
        <v>123.57558139534883</v>
      </c>
      <c r="P14" s="196">
        <f t="shared" si="10"/>
        <v>128.22889288513858</v>
      </c>
      <c r="Q14" t="str">
        <f t="shared" si="0"/>
        <v>Ukrajina</v>
      </c>
      <c r="R14" s="101">
        <f t="shared" si="8"/>
        <v>1.5237352052444679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87</v>
      </c>
      <c r="B15" s="116">
        <v>1431</v>
      </c>
      <c r="C15" s="117">
        <v>8865</v>
      </c>
      <c r="D15" s="129">
        <f t="shared" si="1"/>
        <v>1.5237352052444679</v>
      </c>
      <c r="E15" s="118">
        <v>1286</v>
      </c>
      <c r="F15" s="117">
        <v>9127</v>
      </c>
      <c r="G15" s="119">
        <f t="shared" si="2"/>
        <v>1.6149123272643628</v>
      </c>
      <c r="H15" s="116">
        <v>833</v>
      </c>
      <c r="I15" s="110">
        <v>5517</v>
      </c>
      <c r="J15" s="152">
        <f t="shared" si="3"/>
        <v>0.90944457448807681</v>
      </c>
      <c r="K15" s="195">
        <f t="shared" si="4"/>
        <v>111.27527216174184</v>
      </c>
      <c r="L15" s="196">
        <f t="shared" si="5"/>
        <v>97.129396296702097</v>
      </c>
      <c r="M15" s="197">
        <f t="shared" si="6"/>
        <v>171.78871548619446</v>
      </c>
      <c r="N15" s="214">
        <f t="shared" si="7"/>
        <v>160.68515497553017</v>
      </c>
      <c r="O15" s="215">
        <f t="shared" si="9"/>
        <v>154.38175270108044</v>
      </c>
      <c r="P15" s="196">
        <f t="shared" si="10"/>
        <v>165.43411274243246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1393</v>
      </c>
      <c r="C16" s="5">
        <v>8516</v>
      </c>
      <c r="D16" s="130">
        <f t="shared" si="1"/>
        <v>1.4637483370402582</v>
      </c>
      <c r="E16" s="80">
        <v>824</v>
      </c>
      <c r="F16" s="5">
        <v>5603</v>
      </c>
      <c r="G16" s="94">
        <f t="shared" si="2"/>
        <v>0.99138312366190695</v>
      </c>
      <c r="H16" s="79">
        <v>707</v>
      </c>
      <c r="I16" s="5">
        <v>4888</v>
      </c>
      <c r="J16" s="153">
        <f t="shared" si="3"/>
        <v>0.80575767266589082</v>
      </c>
      <c r="K16" s="194">
        <f t="shared" si="4"/>
        <v>169.05339805825244</v>
      </c>
      <c r="L16" s="198">
        <f t="shared" si="5"/>
        <v>151.9900053542745</v>
      </c>
      <c r="M16" s="95">
        <f t="shared" si="6"/>
        <v>197.02970297029702</v>
      </c>
      <c r="N16" s="96">
        <f t="shared" si="7"/>
        <v>174.22258592471357</v>
      </c>
      <c r="O16" s="199">
        <f t="shared" si="9"/>
        <v>116.54879773691655</v>
      </c>
      <c r="P16" s="198">
        <f t="shared" si="10"/>
        <v>114.62765957446808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19</v>
      </c>
      <c r="B17" s="79">
        <v>1353</v>
      </c>
      <c r="C17" s="5">
        <v>7839</v>
      </c>
      <c r="D17" s="130">
        <f t="shared" si="1"/>
        <v>1.3473841256527226</v>
      </c>
      <c r="E17" s="80">
        <v>1179</v>
      </c>
      <c r="F17" s="5">
        <v>6596</v>
      </c>
      <c r="G17" s="94">
        <f t="shared" si="2"/>
        <v>1.1670824707610099</v>
      </c>
      <c r="H17" s="79">
        <v>1262</v>
      </c>
      <c r="I17" s="5">
        <v>6744</v>
      </c>
      <c r="J17" s="153">
        <f t="shared" si="3"/>
        <v>1.1117082128598132</v>
      </c>
      <c r="K17" s="194">
        <f t="shared" si="4"/>
        <v>114.75826972010179</v>
      </c>
      <c r="L17" s="198">
        <f t="shared" si="5"/>
        <v>118.844754396604</v>
      </c>
      <c r="M17" s="95">
        <f t="shared" si="6"/>
        <v>107.2107765451664</v>
      </c>
      <c r="N17" s="96">
        <f t="shared" si="7"/>
        <v>116.23665480427046</v>
      </c>
      <c r="O17" s="199">
        <f t="shared" si="9"/>
        <v>93.42313787638669</v>
      </c>
      <c r="P17" s="198">
        <f t="shared" si="10"/>
        <v>97.805456702253863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1371</v>
      </c>
      <c r="C18" s="5">
        <v>7660</v>
      </c>
      <c r="D18" s="130">
        <f t="shared" si="1"/>
        <v>1.3166172219032852</v>
      </c>
      <c r="E18" s="80">
        <v>1233</v>
      </c>
      <c r="F18" s="5">
        <v>6713</v>
      </c>
      <c r="G18" s="94">
        <f t="shared" si="2"/>
        <v>1.1877842065219313</v>
      </c>
      <c r="H18" s="79">
        <v>1053</v>
      </c>
      <c r="I18" s="5">
        <v>5683</v>
      </c>
      <c r="J18" s="153">
        <f t="shared" si="3"/>
        <v>0.93680868530283501</v>
      </c>
      <c r="K18" s="194">
        <f t="shared" si="4"/>
        <v>111.19221411192215</v>
      </c>
      <c r="L18" s="198">
        <f t="shared" si="5"/>
        <v>114.10695665127363</v>
      </c>
      <c r="M18" s="95">
        <f t="shared" si="6"/>
        <v>130.1994301994302</v>
      </c>
      <c r="N18" s="96">
        <f t="shared" si="7"/>
        <v>134.78796410346646</v>
      </c>
      <c r="O18" s="199">
        <f t="shared" si="9"/>
        <v>117.0940170940171</v>
      </c>
      <c r="P18" s="198">
        <f t="shared" si="10"/>
        <v>118.1242301601267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105</v>
      </c>
      <c r="B19" s="141">
        <v>812</v>
      </c>
      <c r="C19" s="111">
        <v>4772</v>
      </c>
      <c r="D19" s="130">
        <f t="shared" si="1"/>
        <v>0.82022159045985354</v>
      </c>
      <c r="E19" s="80">
        <v>684</v>
      </c>
      <c r="F19" s="5">
        <v>4611</v>
      </c>
      <c r="G19" s="94">
        <f t="shared" si="2"/>
        <v>0.81586071447529063</v>
      </c>
      <c r="H19" s="79">
        <v>1034</v>
      </c>
      <c r="I19" s="5">
        <v>8554</v>
      </c>
      <c r="J19" s="153">
        <f t="shared" si="3"/>
        <v>1.4100759271653089</v>
      </c>
      <c r="K19" s="194">
        <f t="shared" si="4"/>
        <v>118.71345029239765</v>
      </c>
      <c r="L19" s="198">
        <f t="shared" si="5"/>
        <v>103.49165040121449</v>
      </c>
      <c r="M19" s="95">
        <f t="shared" si="6"/>
        <v>78.529980657640237</v>
      </c>
      <c r="N19" s="96">
        <f t="shared" si="7"/>
        <v>55.786766425064293</v>
      </c>
      <c r="O19" s="199">
        <f t="shared" si="9"/>
        <v>66.150870406189554</v>
      </c>
      <c r="P19" s="198">
        <f t="shared" si="10"/>
        <v>53.904606032265612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49</v>
      </c>
      <c r="B20" s="141">
        <v>889</v>
      </c>
      <c r="C20" s="111">
        <v>4664</v>
      </c>
      <c r="D20" s="130">
        <f t="shared" si="1"/>
        <v>0.80165831892388029</v>
      </c>
      <c r="E20" s="80">
        <v>775</v>
      </c>
      <c r="F20" s="5">
        <v>4041</v>
      </c>
      <c r="G20" s="94">
        <f t="shared" si="2"/>
        <v>0.71500610435798084</v>
      </c>
      <c r="H20" s="79">
        <v>737</v>
      </c>
      <c r="I20" s="5">
        <v>4455</v>
      </c>
      <c r="J20" s="153">
        <f t="shared" si="3"/>
        <v>0.7343802028900458</v>
      </c>
      <c r="K20" s="194">
        <f t="shared" si="4"/>
        <v>114.70967741935485</v>
      </c>
      <c r="L20" s="198">
        <f t="shared" si="5"/>
        <v>115.41697599604059</v>
      </c>
      <c r="M20" s="95">
        <f t="shared" si="6"/>
        <v>120.62415196743555</v>
      </c>
      <c r="N20" s="96">
        <f t="shared" si="7"/>
        <v>104.69135802469137</v>
      </c>
      <c r="O20" s="199">
        <f t="shared" si="9"/>
        <v>105.15603799185888</v>
      </c>
      <c r="P20" s="198">
        <f t="shared" si="10"/>
        <v>90.707070707070699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54</v>
      </c>
      <c r="B21" s="79">
        <v>666</v>
      </c>
      <c r="C21" s="5">
        <v>4047</v>
      </c>
      <c r="D21" s="130">
        <f t="shared" si="1"/>
        <v>0.69560703616744068</v>
      </c>
      <c r="E21" s="80">
        <v>564</v>
      </c>
      <c r="F21" s="5">
        <v>3138</v>
      </c>
      <c r="G21" s="94">
        <f t="shared" si="2"/>
        <v>0.5552311693826637</v>
      </c>
      <c r="H21" s="79">
        <v>888</v>
      </c>
      <c r="I21" s="5">
        <v>5136</v>
      </c>
      <c r="J21" s="153">
        <f t="shared" si="3"/>
        <v>0.84663899484697525</v>
      </c>
      <c r="K21" s="194">
        <f t="shared" si="4"/>
        <v>118.08510638297874</v>
      </c>
      <c r="L21" s="198">
        <f t="shared" si="5"/>
        <v>128.96749521988528</v>
      </c>
      <c r="M21" s="95">
        <f t="shared" si="6"/>
        <v>75</v>
      </c>
      <c r="N21" s="96">
        <f t="shared" si="7"/>
        <v>78.796728971962608</v>
      </c>
      <c r="O21" s="199">
        <f t="shared" si="9"/>
        <v>63.513513513513509</v>
      </c>
      <c r="P21" s="198">
        <f t="shared" si="10"/>
        <v>61.098130841121502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29</v>
      </c>
      <c r="B22" s="141">
        <v>623</v>
      </c>
      <c r="C22" s="111">
        <v>3488</v>
      </c>
      <c r="D22" s="130">
        <f t="shared" si="1"/>
        <v>0.5995249177543942</v>
      </c>
      <c r="E22" s="80">
        <v>901</v>
      </c>
      <c r="F22" s="5">
        <v>5266</v>
      </c>
      <c r="G22" s="94">
        <f t="shared" si="2"/>
        <v>0.93175504715395374</v>
      </c>
      <c r="H22" s="79">
        <v>757</v>
      </c>
      <c r="I22" s="5">
        <v>4654</v>
      </c>
      <c r="J22" s="153">
        <f t="shared" si="3"/>
        <v>0.76718416705954495</v>
      </c>
      <c r="K22" s="194">
        <f t="shared" si="4"/>
        <v>69.145394006659274</v>
      </c>
      <c r="L22" s="198">
        <f t="shared" si="5"/>
        <v>66.236232434485373</v>
      </c>
      <c r="M22" s="95">
        <f t="shared" si="6"/>
        <v>82.298546895640683</v>
      </c>
      <c r="N22" s="96">
        <f t="shared" si="7"/>
        <v>74.946282767511818</v>
      </c>
      <c r="O22" s="199">
        <f t="shared" si="9"/>
        <v>119.02245706737121</v>
      </c>
      <c r="P22" s="198">
        <f t="shared" si="10"/>
        <v>113.149978513107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104</v>
      </c>
      <c r="B23" s="141">
        <v>172</v>
      </c>
      <c r="C23" s="111">
        <v>3352</v>
      </c>
      <c r="D23" s="130">
        <f t="shared" si="1"/>
        <v>0.57614894619057611</v>
      </c>
      <c r="E23" s="80">
        <v>126</v>
      </c>
      <c r="F23" s="5">
        <v>1829</v>
      </c>
      <c r="G23" s="94">
        <f t="shared" si="2"/>
        <v>0.32361944193782399</v>
      </c>
      <c r="H23" s="79">
        <v>81</v>
      </c>
      <c r="I23" s="5">
        <v>527</v>
      </c>
      <c r="J23" s="153">
        <f t="shared" si="3"/>
        <v>8.687280963480451E-2</v>
      </c>
      <c r="K23" s="194">
        <f t="shared" si="4"/>
        <v>136.50793650793651</v>
      </c>
      <c r="L23" s="198">
        <f t="shared" si="5"/>
        <v>183.26954620010935</v>
      </c>
      <c r="M23" s="95">
        <f t="shared" si="6"/>
        <v>212.3456790123457</v>
      </c>
      <c r="N23" s="96">
        <f t="shared" si="7"/>
        <v>636.05313092979122</v>
      </c>
      <c r="O23" s="199">
        <f t="shared" si="9"/>
        <v>155.55555555555557</v>
      </c>
      <c r="P23" s="198">
        <f t="shared" si="10"/>
        <v>347.05882352941177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25</v>
      </c>
      <c r="B24" s="141">
        <v>691</v>
      </c>
      <c r="C24" s="111">
        <v>3165</v>
      </c>
      <c r="D24" s="130">
        <f t="shared" si="1"/>
        <v>0.54400698529032621</v>
      </c>
      <c r="E24" s="80">
        <v>730</v>
      </c>
      <c r="F24" s="5">
        <v>2929</v>
      </c>
      <c r="G24" s="94">
        <f t="shared" si="2"/>
        <v>0.51825114567298336</v>
      </c>
      <c r="H24" s="79">
        <v>813</v>
      </c>
      <c r="I24" s="5">
        <v>3684</v>
      </c>
      <c r="J24" s="153">
        <f t="shared" si="3"/>
        <v>0.60728544723836786</v>
      </c>
      <c r="K24" s="194">
        <f t="shared" si="4"/>
        <v>94.657534246575352</v>
      </c>
      <c r="L24" s="198">
        <f t="shared" si="5"/>
        <v>108.05735745988392</v>
      </c>
      <c r="M24" s="95">
        <f t="shared" si="6"/>
        <v>84.993849938499395</v>
      </c>
      <c r="N24" s="96">
        <f t="shared" si="7"/>
        <v>85.912052117263855</v>
      </c>
      <c r="O24" s="199">
        <f t="shared" si="9"/>
        <v>89.79089790897909</v>
      </c>
      <c r="P24" s="198">
        <f t="shared" si="10"/>
        <v>79.505971769815417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569</v>
      </c>
      <c r="C25" s="111">
        <v>2597</v>
      </c>
      <c r="D25" s="130">
        <f t="shared" si="1"/>
        <v>0.44637792758261513</v>
      </c>
      <c r="E25" s="80">
        <v>451</v>
      </c>
      <c r="F25" s="5">
        <v>2112</v>
      </c>
      <c r="G25" s="94">
        <f t="shared" si="2"/>
        <v>0.37369287117150596</v>
      </c>
      <c r="H25" s="79">
        <v>401</v>
      </c>
      <c r="I25" s="5">
        <v>1611</v>
      </c>
      <c r="J25" s="153">
        <f t="shared" si="3"/>
        <v>0.26556375013599631</v>
      </c>
      <c r="K25" s="194">
        <f t="shared" si="4"/>
        <v>126.16407982261642</v>
      </c>
      <c r="L25" s="198">
        <f t="shared" si="5"/>
        <v>122.96401515151516</v>
      </c>
      <c r="M25" s="95">
        <f t="shared" si="6"/>
        <v>141.89526184538656</v>
      </c>
      <c r="N25" s="96">
        <f t="shared" si="7"/>
        <v>161.20422098075727</v>
      </c>
      <c r="O25" s="199">
        <f t="shared" si="9"/>
        <v>112.46882793017457</v>
      </c>
      <c r="P25" s="198">
        <f t="shared" si="10"/>
        <v>131.09869646182494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35</v>
      </c>
      <c r="B26" s="141">
        <v>378</v>
      </c>
      <c r="C26" s="111">
        <v>2336</v>
      </c>
      <c r="D26" s="130">
        <f t="shared" si="1"/>
        <v>0.40151668803734658</v>
      </c>
      <c r="E26" s="80">
        <v>387</v>
      </c>
      <c r="F26" s="5">
        <v>2510</v>
      </c>
      <c r="G26" s="94">
        <f t="shared" si="2"/>
        <v>0.44411416034113627</v>
      </c>
      <c r="H26" s="79">
        <v>373</v>
      </c>
      <c r="I26" s="5">
        <v>2240</v>
      </c>
      <c r="J26" s="153">
        <f t="shared" si="3"/>
        <v>0.36925065195818235</v>
      </c>
      <c r="K26" s="194">
        <f t="shared" si="4"/>
        <v>97.674418604651152</v>
      </c>
      <c r="L26" s="198">
        <f t="shared" si="5"/>
        <v>93.067729083665341</v>
      </c>
      <c r="M26" s="95">
        <f t="shared" si="6"/>
        <v>101.34048257372655</v>
      </c>
      <c r="N26" s="96">
        <f t="shared" si="7"/>
        <v>104.28571428571429</v>
      </c>
      <c r="O26" s="199">
        <f t="shared" si="9"/>
        <v>103.75335120643432</v>
      </c>
      <c r="P26" s="198">
        <f t="shared" si="10"/>
        <v>112.05357142857142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86</v>
      </c>
      <c r="B27" s="141">
        <v>385</v>
      </c>
      <c r="C27" s="111">
        <v>2030</v>
      </c>
      <c r="D27" s="130">
        <f t="shared" si="1"/>
        <v>0.34892075201875578</v>
      </c>
      <c r="E27" s="80">
        <v>449</v>
      </c>
      <c r="F27" s="5">
        <v>2358</v>
      </c>
      <c r="G27" s="94">
        <f t="shared" si="2"/>
        <v>0.41721959764318706</v>
      </c>
      <c r="H27" s="79">
        <v>329</v>
      </c>
      <c r="I27" s="5">
        <v>1687</v>
      </c>
      <c r="J27" s="153">
        <f t="shared" si="3"/>
        <v>0.27809189725600608</v>
      </c>
      <c r="K27" s="194">
        <f t="shared" si="4"/>
        <v>85.746102449888639</v>
      </c>
      <c r="L27" s="198">
        <f t="shared" si="5"/>
        <v>86.089906700593716</v>
      </c>
      <c r="M27" s="95">
        <f t="shared" si="6"/>
        <v>117.02127659574468</v>
      </c>
      <c r="N27" s="96">
        <f t="shared" si="7"/>
        <v>120.33195020746888</v>
      </c>
      <c r="O27" s="199">
        <f t="shared" si="9"/>
        <v>136.47416413373861</v>
      </c>
      <c r="P27" s="198">
        <f t="shared" si="10"/>
        <v>139.77474807350325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45</v>
      </c>
      <c r="B28" s="79">
        <v>146</v>
      </c>
      <c r="C28" s="5">
        <v>1699</v>
      </c>
      <c r="D28" s="130">
        <f t="shared" si="1"/>
        <v>0.2920277624038749</v>
      </c>
      <c r="E28" s="80">
        <v>101</v>
      </c>
      <c r="F28" s="5">
        <v>1207</v>
      </c>
      <c r="G28" s="94">
        <f t="shared" si="2"/>
        <v>0.21356406037121572</v>
      </c>
      <c r="H28" s="79">
        <v>108</v>
      </c>
      <c r="I28" s="5">
        <v>773</v>
      </c>
      <c r="J28" s="153">
        <f t="shared" si="3"/>
        <v>0.12742444373378348</v>
      </c>
      <c r="K28" s="194">
        <f t="shared" si="4"/>
        <v>144.55445544554456</v>
      </c>
      <c r="L28" s="198">
        <f t="shared" si="5"/>
        <v>140.76222038111018</v>
      </c>
      <c r="M28" s="95">
        <f t="shared" si="6"/>
        <v>135.18518518518519</v>
      </c>
      <c r="N28" s="96">
        <f t="shared" si="7"/>
        <v>219.79301423027167</v>
      </c>
      <c r="O28" s="199">
        <f t="shared" si="9"/>
        <v>93.518518518518519</v>
      </c>
      <c r="P28" s="198">
        <f t="shared" si="10"/>
        <v>156.14489003880982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43</v>
      </c>
      <c r="B29" s="79">
        <v>234</v>
      </c>
      <c r="C29" s="5">
        <v>1154</v>
      </c>
      <c r="D29" s="130">
        <f t="shared" si="1"/>
        <v>0.19835199400475081</v>
      </c>
      <c r="E29" s="80">
        <v>201</v>
      </c>
      <c r="F29" s="5">
        <v>952</v>
      </c>
      <c r="G29" s="94">
        <f t="shared" si="2"/>
        <v>0.16844489268715607</v>
      </c>
      <c r="H29" s="79">
        <v>335</v>
      </c>
      <c r="I29" s="5">
        <v>1888</v>
      </c>
      <c r="J29" s="153">
        <f t="shared" si="3"/>
        <v>0.31122554950761083</v>
      </c>
      <c r="K29" s="194">
        <f t="shared" si="4"/>
        <v>116.4179104477612</v>
      </c>
      <c r="L29" s="198">
        <f t="shared" si="5"/>
        <v>121.21848739495798</v>
      </c>
      <c r="M29" s="95">
        <f t="shared" si="6"/>
        <v>69.850746268656721</v>
      </c>
      <c r="N29" s="96">
        <f t="shared" si="7"/>
        <v>61.122881355932201</v>
      </c>
      <c r="O29" s="199">
        <f t="shared" si="9"/>
        <v>60</v>
      </c>
      <c r="P29" s="198">
        <f t="shared" si="10"/>
        <v>50.423728813559322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103</v>
      </c>
      <c r="B30" s="79">
        <v>75</v>
      </c>
      <c r="C30" s="5">
        <v>1091</v>
      </c>
      <c r="D30" s="130">
        <f t="shared" si="1"/>
        <v>0.18752341894209978</v>
      </c>
      <c r="E30" s="80">
        <v>68</v>
      </c>
      <c r="F30" s="5">
        <v>331</v>
      </c>
      <c r="G30" s="94">
        <f t="shared" si="2"/>
        <v>5.8566449033034311E-2</v>
      </c>
      <c r="H30" s="79">
        <v>73</v>
      </c>
      <c r="I30" s="5">
        <v>316</v>
      </c>
      <c r="J30" s="153">
        <f t="shared" si="3"/>
        <v>5.2090716972672153E-2</v>
      </c>
      <c r="K30" s="194">
        <f t="shared" si="4"/>
        <v>110.29411764705883</v>
      </c>
      <c r="L30" s="198">
        <f t="shared" si="5"/>
        <v>329.607250755287</v>
      </c>
      <c r="M30" s="95">
        <f t="shared" si="6"/>
        <v>102.73972602739727</v>
      </c>
      <c r="N30" s="96">
        <f t="shared" si="7"/>
        <v>345.25316455696202</v>
      </c>
      <c r="O30" s="199">
        <f t="shared" si="9"/>
        <v>93.150684931506845</v>
      </c>
      <c r="P30" s="198">
        <f t="shared" si="10"/>
        <v>104.74683544303798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41</v>
      </c>
      <c r="B31" s="79">
        <v>184</v>
      </c>
      <c r="C31" s="5">
        <v>1068</v>
      </c>
      <c r="D31" s="130">
        <f t="shared" si="1"/>
        <v>0.18357012963351288</v>
      </c>
      <c r="E31" s="80">
        <v>415</v>
      </c>
      <c r="F31" s="5">
        <v>2411</v>
      </c>
      <c r="G31" s="94">
        <f t="shared" si="2"/>
        <v>0.42659730700497195</v>
      </c>
      <c r="H31" s="79">
        <v>352</v>
      </c>
      <c r="I31" s="5">
        <v>2979</v>
      </c>
      <c r="J31" s="153">
        <f t="shared" si="3"/>
        <v>0.49107039829617194</v>
      </c>
      <c r="K31" s="194">
        <f t="shared" si="4"/>
        <v>44.337349397590359</v>
      </c>
      <c r="L31" s="198">
        <f t="shared" si="5"/>
        <v>44.29697221070095</v>
      </c>
      <c r="M31" s="95">
        <f t="shared" si="6"/>
        <v>52.272727272727273</v>
      </c>
      <c r="N31" s="96">
        <f t="shared" si="7"/>
        <v>35.850956696878143</v>
      </c>
      <c r="O31" s="199">
        <f t="shared" si="9"/>
        <v>117.89772727272727</v>
      </c>
      <c r="P31" s="198">
        <f t="shared" si="10"/>
        <v>80.933199060087276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50</v>
      </c>
      <c r="B32" s="79">
        <v>167</v>
      </c>
      <c r="C32" s="5">
        <v>1032</v>
      </c>
      <c r="D32" s="130">
        <f t="shared" si="1"/>
        <v>0.17738237245485514</v>
      </c>
      <c r="E32" s="80">
        <v>147</v>
      </c>
      <c r="F32" s="5">
        <v>903</v>
      </c>
      <c r="G32" s="94">
        <f t="shared" si="2"/>
        <v>0.15977493497531717</v>
      </c>
      <c r="H32" s="79">
        <v>889</v>
      </c>
      <c r="I32" s="5">
        <v>6973</v>
      </c>
      <c r="J32" s="153">
        <f t="shared" si="3"/>
        <v>1.1494574982608954</v>
      </c>
      <c r="K32" s="194">
        <f t="shared" si="4"/>
        <v>113.60544217687074</v>
      </c>
      <c r="L32" s="198">
        <f t="shared" si="5"/>
        <v>114.28571428571428</v>
      </c>
      <c r="M32" s="95">
        <f t="shared" si="6"/>
        <v>18.785151856017997</v>
      </c>
      <c r="N32" s="96">
        <f t="shared" si="7"/>
        <v>14.799942635881255</v>
      </c>
      <c r="O32" s="199">
        <f t="shared" si="9"/>
        <v>16.535433070866144</v>
      </c>
      <c r="P32" s="198">
        <f t="shared" si="10"/>
        <v>12.949949806396098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27</v>
      </c>
      <c r="B33" s="79">
        <v>36</v>
      </c>
      <c r="C33" s="5">
        <v>847</v>
      </c>
      <c r="D33" s="130">
        <f t="shared" si="1"/>
        <v>0.14558417584230843</v>
      </c>
      <c r="E33" s="80">
        <v>30</v>
      </c>
      <c r="F33" s="5">
        <v>611</v>
      </c>
      <c r="G33" s="94">
        <f t="shared" si="2"/>
        <v>0.10810906452925668</v>
      </c>
      <c r="H33" s="79">
        <v>94</v>
      </c>
      <c r="I33" s="5">
        <v>619</v>
      </c>
      <c r="J33" s="153">
        <f t="shared" si="3"/>
        <v>0.10203846141165843</v>
      </c>
      <c r="K33" s="194">
        <f t="shared" si="4"/>
        <v>120</v>
      </c>
      <c r="L33" s="198">
        <f t="shared" si="5"/>
        <v>138.62520458265141</v>
      </c>
      <c r="M33" s="95">
        <f t="shared" si="6"/>
        <v>38.297872340425535</v>
      </c>
      <c r="N33" s="96">
        <f t="shared" si="7"/>
        <v>136.8336025848142</v>
      </c>
      <c r="O33" s="199">
        <f t="shared" si="9"/>
        <v>31.914893617021278</v>
      </c>
      <c r="P33" s="198">
        <f t="shared" si="10"/>
        <v>98.70759289176091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58</v>
      </c>
      <c r="B34" s="79">
        <v>153</v>
      </c>
      <c r="C34" s="5">
        <v>824</v>
      </c>
      <c r="D34" s="130">
        <f t="shared" si="1"/>
        <v>0.14163088653372155</v>
      </c>
      <c r="E34" s="80">
        <v>134</v>
      </c>
      <c r="F34" s="5">
        <v>583</v>
      </c>
      <c r="G34" s="94">
        <f t="shared" si="2"/>
        <v>0.10315480297963445</v>
      </c>
      <c r="H34" s="79">
        <v>179</v>
      </c>
      <c r="I34" s="5">
        <v>644</v>
      </c>
      <c r="J34" s="153">
        <f t="shared" si="3"/>
        <v>0.10615956243797743</v>
      </c>
      <c r="K34" s="194">
        <f t="shared" si="4"/>
        <v>114.17910447761194</v>
      </c>
      <c r="L34" s="198">
        <f t="shared" si="5"/>
        <v>141.33790737564323</v>
      </c>
      <c r="M34" s="95">
        <f t="shared" si="6"/>
        <v>85.47486033519553</v>
      </c>
      <c r="N34" s="96">
        <f t="shared" si="7"/>
        <v>127.95031055900621</v>
      </c>
      <c r="O34" s="199">
        <f t="shared" si="9"/>
        <v>74.860335195530723</v>
      </c>
      <c r="P34" s="198">
        <f t="shared" si="10"/>
        <v>90.527950310559007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53</v>
      </c>
      <c r="B35" s="79">
        <v>198</v>
      </c>
      <c r="C35" s="5">
        <v>582</v>
      </c>
      <c r="D35" s="130">
        <f t="shared" si="1"/>
        <v>0.10003540772163344</v>
      </c>
      <c r="E35" s="80">
        <v>170</v>
      </c>
      <c r="F35" s="5">
        <v>508</v>
      </c>
      <c r="G35" s="94">
        <f t="shared" si="2"/>
        <v>8.9884459543146319E-2</v>
      </c>
      <c r="H35" s="79">
        <v>155</v>
      </c>
      <c r="I35" s="5">
        <v>489</v>
      </c>
      <c r="J35" s="153">
        <f t="shared" si="3"/>
        <v>8.0608736074799625E-2</v>
      </c>
      <c r="K35" s="194">
        <f t="shared" si="4"/>
        <v>116.47058823529413</v>
      </c>
      <c r="L35" s="198">
        <f t="shared" si="5"/>
        <v>114.56692913385827</v>
      </c>
      <c r="M35" s="95">
        <f t="shared" si="6"/>
        <v>127.74193548387096</v>
      </c>
      <c r="N35" s="96">
        <f t="shared" si="7"/>
        <v>119.01840490797547</v>
      </c>
      <c r="O35" s="199">
        <f t="shared" si="9"/>
        <v>109.6774193548387</v>
      </c>
      <c r="P35" s="198">
        <f t="shared" si="10"/>
        <v>103.88548057259715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23</v>
      </c>
      <c r="B36" s="79">
        <v>110</v>
      </c>
      <c r="C36" s="5">
        <v>566</v>
      </c>
      <c r="D36" s="130">
        <f t="shared" si="1"/>
        <v>9.7285293420007773E-2</v>
      </c>
      <c r="E36" s="80">
        <v>74</v>
      </c>
      <c r="F36" s="5">
        <v>474</v>
      </c>
      <c r="G36" s="94">
        <f t="shared" si="2"/>
        <v>8.3868570518605023E-2</v>
      </c>
      <c r="H36" s="79">
        <v>147</v>
      </c>
      <c r="I36" s="5">
        <v>824</v>
      </c>
      <c r="J36" s="153">
        <f t="shared" si="3"/>
        <v>0.13583148982747423</v>
      </c>
      <c r="K36" s="194">
        <f t="shared" si="4"/>
        <v>148.64864864864865</v>
      </c>
      <c r="L36" s="198">
        <f t="shared" si="5"/>
        <v>119.40928270042195</v>
      </c>
      <c r="M36" s="95">
        <f t="shared" si="6"/>
        <v>74.829931972789126</v>
      </c>
      <c r="N36" s="96">
        <f t="shared" si="7"/>
        <v>68.689320388349515</v>
      </c>
      <c r="O36" s="199">
        <f t="shared" si="9"/>
        <v>50.34013605442177</v>
      </c>
      <c r="P36" s="198">
        <f t="shared" si="10"/>
        <v>57.524271844660191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91</v>
      </c>
      <c r="B37" s="79">
        <v>88</v>
      </c>
      <c r="C37" s="5">
        <v>475</v>
      </c>
      <c r="D37" s="130">
        <f t="shared" si="1"/>
        <v>8.1644018329511819E-2</v>
      </c>
      <c r="E37" s="80">
        <v>67</v>
      </c>
      <c r="F37" s="5">
        <v>420</v>
      </c>
      <c r="G37" s="94">
        <f t="shared" si="2"/>
        <v>7.4313923244333557E-2</v>
      </c>
      <c r="H37" s="79">
        <v>63</v>
      </c>
      <c r="I37" s="5">
        <v>394</v>
      </c>
      <c r="J37" s="153">
        <f t="shared" si="3"/>
        <v>6.4948552174787441E-2</v>
      </c>
      <c r="K37" s="194">
        <f t="shared" si="4"/>
        <v>131.34328358208955</v>
      </c>
      <c r="L37" s="198">
        <f t="shared" si="5"/>
        <v>113.09523809523809</v>
      </c>
      <c r="M37" s="95">
        <f t="shared" si="6"/>
        <v>139.68253968253967</v>
      </c>
      <c r="N37" s="96">
        <f t="shared" si="7"/>
        <v>120.55837563451777</v>
      </c>
      <c r="O37" s="199">
        <f t="shared" si="9"/>
        <v>106.34920634920636</v>
      </c>
      <c r="P37" s="198">
        <f t="shared" si="10"/>
        <v>106.59898477157361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31</v>
      </c>
      <c r="B38" s="79">
        <v>93</v>
      </c>
      <c r="C38" s="5">
        <v>419</v>
      </c>
      <c r="D38" s="130">
        <f t="shared" ref="D38:D69" si="11">IF($C$83&lt;&gt;0,C38/$C$83*100,0)</f>
        <v>7.2018618273822013E-2</v>
      </c>
      <c r="E38" s="80">
        <v>92</v>
      </c>
      <c r="F38" s="5">
        <v>424</v>
      </c>
      <c r="G38" s="94">
        <f t="shared" ref="G38:G69" si="12">IF($F$83&lt;&gt;0,F38/$F$83*100,0)</f>
        <v>7.5021674894279591E-2</v>
      </c>
      <c r="H38" s="79">
        <v>53</v>
      </c>
      <c r="I38" s="5">
        <v>287</v>
      </c>
      <c r="J38" s="153">
        <f t="shared" ref="J38:J69" si="13">IF($I$83&lt;&gt;0,I38/$I$83*100,0)</f>
        <v>4.7310239782142112E-2</v>
      </c>
      <c r="K38" s="194">
        <f t="shared" ref="K38:K69" si="14">IF(OR(B38&lt;&gt;0)*(E38&lt;&gt;0),B38/E38*100," ")</f>
        <v>101.08695652173914</v>
      </c>
      <c r="L38" s="198">
        <f t="shared" ref="L38:L69" si="15">IF(OR(C38&lt;&gt;0)*(F38&lt;&gt;0),C38/F38*100," ")</f>
        <v>98.820754716981128</v>
      </c>
      <c r="M38" s="95">
        <f t="shared" ref="M38:M69" si="16">IF(OR(B38&lt;&gt;0)*(H38&lt;&gt;0),B38/H38*100," ")</f>
        <v>175.47169811320757</v>
      </c>
      <c r="N38" s="96">
        <f t="shared" ref="N38:N69" si="17">IF(OR(C38&lt;&gt;0)*(I38&lt;&gt;0),C38/I38*100," ")</f>
        <v>145.99303135888502</v>
      </c>
      <c r="O38" s="199">
        <f t="shared" si="9"/>
        <v>173.58490566037736</v>
      </c>
      <c r="P38" s="198">
        <f t="shared" si="10"/>
        <v>147.73519163763066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18</v>
      </c>
      <c r="B39" s="79">
        <v>87</v>
      </c>
      <c r="C39" s="5">
        <v>409</v>
      </c>
      <c r="D39" s="130">
        <f t="shared" si="11"/>
        <v>7.0299796835305961E-2</v>
      </c>
      <c r="E39" s="80">
        <v>25</v>
      </c>
      <c r="F39" s="5">
        <v>122</v>
      </c>
      <c r="G39" s="94">
        <f t="shared" si="12"/>
        <v>2.1586425323354037E-2</v>
      </c>
      <c r="H39" s="79">
        <v>61</v>
      </c>
      <c r="I39" s="5">
        <v>819</v>
      </c>
      <c r="J39" s="153">
        <f t="shared" si="13"/>
        <v>0.13500726962221041</v>
      </c>
      <c r="K39" s="194">
        <f t="shared" si="14"/>
        <v>348</v>
      </c>
      <c r="L39" s="198">
        <f t="shared" si="15"/>
        <v>335.24590163934425</v>
      </c>
      <c r="M39" s="95">
        <f t="shared" si="16"/>
        <v>142.62295081967213</v>
      </c>
      <c r="N39" s="96">
        <f t="shared" si="17"/>
        <v>49.938949938949939</v>
      </c>
      <c r="O39" s="199">
        <f t="shared" ref="O39:O70" si="18">IF(OR(E39&lt;&gt;0)*(H39&lt;&gt;0),E39/H39*100," ")</f>
        <v>40.983606557377051</v>
      </c>
      <c r="P39" s="198">
        <f t="shared" si="10"/>
        <v>14.896214896214897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74</v>
      </c>
      <c r="B40" s="79">
        <v>83</v>
      </c>
      <c r="C40" s="5">
        <v>337</v>
      </c>
      <c r="D40" s="130">
        <f t="shared" si="11"/>
        <v>5.7924282477990495E-2</v>
      </c>
      <c r="E40" s="80">
        <v>161</v>
      </c>
      <c r="F40" s="5">
        <v>619</v>
      </c>
      <c r="G40" s="94">
        <f t="shared" si="12"/>
        <v>0.10952456782914875</v>
      </c>
      <c r="H40" s="79">
        <v>149</v>
      </c>
      <c r="I40" s="5">
        <v>584</v>
      </c>
      <c r="J40" s="153">
        <f t="shared" si="13"/>
        <v>9.6268919974811823E-2</v>
      </c>
      <c r="K40" s="194">
        <f t="shared" si="14"/>
        <v>51.552795031055901</v>
      </c>
      <c r="L40" s="198">
        <f t="shared" si="15"/>
        <v>54.442649434571891</v>
      </c>
      <c r="M40" s="95">
        <f t="shared" si="16"/>
        <v>55.70469798657718</v>
      </c>
      <c r="N40" s="96">
        <f t="shared" si="17"/>
        <v>57.705479452054796</v>
      </c>
      <c r="O40" s="199">
        <f t="shared" si="18"/>
        <v>108.05369127516779</v>
      </c>
      <c r="P40" s="198">
        <f t="shared" si="10"/>
        <v>105.99315068493152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55</v>
      </c>
      <c r="B41" s="79">
        <v>66</v>
      </c>
      <c r="C41" s="5">
        <v>284</v>
      </c>
      <c r="D41" s="130">
        <f t="shared" si="11"/>
        <v>4.8814528853855489E-2</v>
      </c>
      <c r="E41" s="80">
        <v>108</v>
      </c>
      <c r="F41" s="5">
        <v>733</v>
      </c>
      <c r="G41" s="94">
        <f t="shared" si="12"/>
        <v>0.1296954898526107</v>
      </c>
      <c r="H41" s="79">
        <v>27</v>
      </c>
      <c r="I41" s="5">
        <v>143</v>
      </c>
      <c r="J41" s="153">
        <f t="shared" si="13"/>
        <v>2.3572697870544678E-2</v>
      </c>
      <c r="K41" s="194">
        <f t="shared" si="14"/>
        <v>61.111111111111114</v>
      </c>
      <c r="L41" s="198">
        <f t="shared" si="15"/>
        <v>38.744884038199181</v>
      </c>
      <c r="M41" s="95">
        <f t="shared" si="16"/>
        <v>244.44444444444446</v>
      </c>
      <c r="N41" s="96">
        <f t="shared" si="17"/>
        <v>198.60139860139861</v>
      </c>
      <c r="O41" s="199">
        <f t="shared" si="18"/>
        <v>400</v>
      </c>
      <c r="P41" s="198">
        <f t="shared" si="10"/>
        <v>512.58741258741259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30</v>
      </c>
      <c r="B42" s="79">
        <v>48</v>
      </c>
      <c r="C42" s="5">
        <v>268</v>
      </c>
      <c r="D42" s="130">
        <f t="shared" si="11"/>
        <v>4.6064414552229829E-2</v>
      </c>
      <c r="E42" s="80">
        <v>101</v>
      </c>
      <c r="F42" s="5">
        <v>667</v>
      </c>
      <c r="G42" s="94">
        <f t="shared" si="12"/>
        <v>0.11801758762850116</v>
      </c>
      <c r="H42" s="79">
        <v>160</v>
      </c>
      <c r="I42" s="5">
        <v>1153</v>
      </c>
      <c r="J42" s="153">
        <f t="shared" si="13"/>
        <v>0.19006517933383227</v>
      </c>
      <c r="K42" s="194">
        <f t="shared" si="14"/>
        <v>47.524752475247524</v>
      </c>
      <c r="L42" s="198">
        <f t="shared" si="15"/>
        <v>40.179910044977511</v>
      </c>
      <c r="M42" s="95">
        <f t="shared" si="16"/>
        <v>30</v>
      </c>
      <c r="N42" s="96">
        <f t="shared" si="17"/>
        <v>23.243712055507373</v>
      </c>
      <c r="O42" s="199">
        <f t="shared" si="18"/>
        <v>63.125</v>
      </c>
      <c r="P42" s="198">
        <f t="shared" si="10"/>
        <v>57.849089332176931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73</v>
      </c>
      <c r="B43" s="79">
        <v>9</v>
      </c>
      <c r="C43" s="5">
        <v>242</v>
      </c>
      <c r="D43" s="130">
        <f t="shared" si="11"/>
        <v>4.1595478812088131E-2</v>
      </c>
      <c r="E43" s="80">
        <v>14</v>
      </c>
      <c r="F43" s="5">
        <v>67</v>
      </c>
      <c r="G43" s="94">
        <f t="shared" si="12"/>
        <v>1.1854840136596068E-2</v>
      </c>
      <c r="H43" s="79">
        <v>6</v>
      </c>
      <c r="I43" s="5">
        <v>28</v>
      </c>
      <c r="J43" s="153">
        <f t="shared" si="13"/>
        <v>4.6156331494772796E-3</v>
      </c>
      <c r="K43" s="194">
        <f t="shared" si="14"/>
        <v>64.285714285714292</v>
      </c>
      <c r="L43" s="198">
        <f t="shared" si="15"/>
        <v>361.19402985074629</v>
      </c>
      <c r="M43" s="95">
        <f t="shared" si="16"/>
        <v>150</v>
      </c>
      <c r="N43" s="96">
        <f t="shared" si="17"/>
        <v>864.28571428571422</v>
      </c>
      <c r="O43" s="199">
        <f t="shared" si="18"/>
        <v>233.33333333333334</v>
      </c>
      <c r="P43" s="198">
        <f t="shared" si="10"/>
        <v>239.28571428571428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69</v>
      </c>
      <c r="B44" s="79">
        <v>31</v>
      </c>
      <c r="C44" s="5">
        <v>206</v>
      </c>
      <c r="D44" s="130">
        <f t="shared" si="11"/>
        <v>3.5407721633430388E-2</v>
      </c>
      <c r="E44" s="80">
        <v>26</v>
      </c>
      <c r="F44" s="5">
        <v>139</v>
      </c>
      <c r="G44" s="94">
        <f t="shared" si="12"/>
        <v>2.4594369835624678E-2</v>
      </c>
      <c r="H44" s="79">
        <v>29</v>
      </c>
      <c r="I44" s="5">
        <v>245</v>
      </c>
      <c r="J44" s="153">
        <f t="shared" si="13"/>
        <v>4.0386790057926197E-2</v>
      </c>
      <c r="K44" s="194">
        <f t="shared" si="14"/>
        <v>119.23076923076923</v>
      </c>
      <c r="L44" s="198">
        <f t="shared" si="15"/>
        <v>148.20143884892084</v>
      </c>
      <c r="M44" s="95">
        <f t="shared" si="16"/>
        <v>106.89655172413792</v>
      </c>
      <c r="N44" s="96">
        <f t="shared" si="17"/>
        <v>84.08163265306122</v>
      </c>
      <c r="O44" s="199">
        <f t="shared" si="18"/>
        <v>89.65517241379311</v>
      </c>
      <c r="P44" s="198">
        <f t="shared" si="10"/>
        <v>56.734693877551024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48</v>
      </c>
      <c r="B45" s="79">
        <v>37</v>
      </c>
      <c r="C45" s="5">
        <v>205</v>
      </c>
      <c r="D45" s="130">
        <f t="shared" si="11"/>
        <v>3.5235839489578785E-2</v>
      </c>
      <c r="E45" s="80">
        <v>38</v>
      </c>
      <c r="F45" s="5">
        <v>176</v>
      </c>
      <c r="G45" s="94">
        <f t="shared" si="12"/>
        <v>3.1141072597625493E-2</v>
      </c>
      <c r="H45" s="79">
        <v>55</v>
      </c>
      <c r="I45" s="5">
        <v>250</v>
      </c>
      <c r="J45" s="153">
        <f t="shared" si="13"/>
        <v>4.1211010263189997E-2</v>
      </c>
      <c r="K45" s="194">
        <f t="shared" si="14"/>
        <v>97.368421052631575</v>
      </c>
      <c r="L45" s="198">
        <f t="shared" si="15"/>
        <v>116.47727272727273</v>
      </c>
      <c r="M45" s="95">
        <f t="shared" si="16"/>
        <v>67.272727272727266</v>
      </c>
      <c r="N45" s="96">
        <f t="shared" si="17"/>
        <v>82</v>
      </c>
      <c r="O45" s="199">
        <f t="shared" si="18"/>
        <v>69.090909090909093</v>
      </c>
      <c r="P45" s="198">
        <f t="shared" si="10"/>
        <v>70.399999999999991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63</v>
      </c>
      <c r="B46" s="79">
        <v>23</v>
      </c>
      <c r="C46" s="5">
        <v>199</v>
      </c>
      <c r="D46" s="130">
        <f t="shared" si="11"/>
        <v>3.4204546626469164E-2</v>
      </c>
      <c r="E46" s="80">
        <v>25</v>
      </c>
      <c r="F46" s="5">
        <v>474</v>
      </c>
      <c r="G46" s="94">
        <f t="shared" si="12"/>
        <v>8.3868570518605023E-2</v>
      </c>
      <c r="H46" s="79">
        <v>9</v>
      </c>
      <c r="I46" s="5">
        <v>39</v>
      </c>
      <c r="J46" s="153">
        <f t="shared" si="13"/>
        <v>6.4289176010576387E-3</v>
      </c>
      <c r="K46" s="194">
        <f t="shared" si="14"/>
        <v>92</v>
      </c>
      <c r="L46" s="198">
        <f t="shared" si="15"/>
        <v>41.983122362869196</v>
      </c>
      <c r="M46" s="95">
        <f t="shared" si="16"/>
        <v>255.55555555555554</v>
      </c>
      <c r="N46" s="96">
        <f t="shared" si="17"/>
        <v>510.25641025641022</v>
      </c>
      <c r="O46" s="199">
        <f t="shared" si="18"/>
        <v>277.77777777777777</v>
      </c>
      <c r="P46" s="198">
        <f t="shared" si="10"/>
        <v>1215.3846153846152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93</v>
      </c>
      <c r="B47" s="79">
        <v>42</v>
      </c>
      <c r="C47" s="5">
        <v>198</v>
      </c>
      <c r="D47" s="130">
        <f t="shared" si="11"/>
        <v>3.4032664482617561E-2</v>
      </c>
      <c r="E47" s="80">
        <v>33</v>
      </c>
      <c r="F47" s="5">
        <v>144</v>
      </c>
      <c r="G47" s="94">
        <f t="shared" si="12"/>
        <v>2.5479059398057221E-2</v>
      </c>
      <c r="H47" s="79">
        <v>56</v>
      </c>
      <c r="I47" s="5">
        <v>258</v>
      </c>
      <c r="J47" s="153">
        <f t="shared" si="13"/>
        <v>4.2529762591612071E-2</v>
      </c>
      <c r="K47" s="194">
        <f t="shared" si="14"/>
        <v>127.27272727272727</v>
      </c>
      <c r="L47" s="198">
        <f t="shared" si="15"/>
        <v>137.5</v>
      </c>
      <c r="M47" s="95">
        <f t="shared" si="16"/>
        <v>75</v>
      </c>
      <c r="N47" s="96">
        <f t="shared" si="17"/>
        <v>76.744186046511629</v>
      </c>
      <c r="O47" s="199">
        <f t="shared" si="18"/>
        <v>58.928571428571431</v>
      </c>
      <c r="P47" s="198">
        <f t="shared" si="10"/>
        <v>55.813953488372093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36</v>
      </c>
      <c r="B48" s="79">
        <v>42</v>
      </c>
      <c r="C48" s="5">
        <v>195</v>
      </c>
      <c r="D48" s="130">
        <f t="shared" si="11"/>
        <v>3.3517018051062747E-2</v>
      </c>
      <c r="E48" s="80">
        <v>75</v>
      </c>
      <c r="F48" s="5">
        <v>340</v>
      </c>
      <c r="G48" s="94">
        <f t="shared" si="12"/>
        <v>6.0158890245412877E-2</v>
      </c>
      <c r="H48" s="79">
        <v>73</v>
      </c>
      <c r="I48" s="5">
        <v>347</v>
      </c>
      <c r="J48" s="153">
        <f t="shared" si="13"/>
        <v>5.7200882245307713E-2</v>
      </c>
      <c r="K48" s="194">
        <f t="shared" si="14"/>
        <v>56.000000000000007</v>
      </c>
      <c r="L48" s="198">
        <f t="shared" si="15"/>
        <v>57.352941176470587</v>
      </c>
      <c r="M48" s="95">
        <f t="shared" si="16"/>
        <v>57.534246575342465</v>
      </c>
      <c r="N48" s="96">
        <f t="shared" si="17"/>
        <v>56.195965417867434</v>
      </c>
      <c r="O48" s="199">
        <f t="shared" si="18"/>
        <v>102.73972602739727</v>
      </c>
      <c r="P48" s="198">
        <f t="shared" si="10"/>
        <v>97.982708933717575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82</v>
      </c>
      <c r="B49" s="79">
        <v>33</v>
      </c>
      <c r="C49" s="5">
        <v>158</v>
      </c>
      <c r="D49" s="130">
        <f t="shared" si="11"/>
        <v>2.7157378728553408E-2</v>
      </c>
      <c r="E49" s="80">
        <v>37</v>
      </c>
      <c r="F49" s="5">
        <v>182</v>
      </c>
      <c r="G49" s="94">
        <f t="shared" si="12"/>
        <v>3.2202700072544541E-2</v>
      </c>
      <c r="H49" s="79">
        <v>42</v>
      </c>
      <c r="I49" s="5">
        <v>223</v>
      </c>
      <c r="J49" s="153">
        <f t="shared" si="13"/>
        <v>3.6760221154765474E-2</v>
      </c>
      <c r="K49" s="194">
        <f t="shared" si="14"/>
        <v>89.189189189189193</v>
      </c>
      <c r="L49" s="198">
        <f t="shared" si="15"/>
        <v>86.813186813186817</v>
      </c>
      <c r="M49" s="95">
        <f t="shared" si="16"/>
        <v>78.571428571428569</v>
      </c>
      <c r="N49" s="96">
        <f t="shared" si="17"/>
        <v>70.852017937219742</v>
      </c>
      <c r="O49" s="199">
        <f t="shared" si="18"/>
        <v>88.095238095238088</v>
      </c>
      <c r="P49" s="198">
        <f t="shared" si="10"/>
        <v>81.61434977578476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66</v>
      </c>
      <c r="B50" s="79">
        <v>38</v>
      </c>
      <c r="C50" s="5">
        <v>155</v>
      </c>
      <c r="D50" s="130">
        <f t="shared" si="11"/>
        <v>2.6641732296998594E-2</v>
      </c>
      <c r="E50" s="80">
        <v>22</v>
      </c>
      <c r="F50" s="5">
        <v>64</v>
      </c>
      <c r="G50" s="94">
        <f t="shared" si="12"/>
        <v>1.1324026399136544E-2</v>
      </c>
      <c r="H50" s="79">
        <v>17</v>
      </c>
      <c r="I50" s="5">
        <v>58</v>
      </c>
      <c r="J50" s="153">
        <f t="shared" si="13"/>
        <v>9.5609543810600776E-3</v>
      </c>
      <c r="K50" s="194">
        <f t="shared" si="14"/>
        <v>172.72727272727272</v>
      </c>
      <c r="L50" s="198">
        <f t="shared" si="15"/>
        <v>242.1875</v>
      </c>
      <c r="M50" s="95">
        <f t="shared" si="16"/>
        <v>223.52941176470588</v>
      </c>
      <c r="N50" s="96">
        <f t="shared" si="17"/>
        <v>267.24137931034483</v>
      </c>
      <c r="O50" s="199">
        <f t="shared" si="18"/>
        <v>129.41176470588235</v>
      </c>
      <c r="P50" s="198">
        <f t="shared" si="10"/>
        <v>110.34482758620689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37</v>
      </c>
      <c r="B51" s="79">
        <v>24</v>
      </c>
      <c r="C51" s="5">
        <v>145</v>
      </c>
      <c r="D51" s="130">
        <f t="shared" si="11"/>
        <v>2.4922910858482555E-2</v>
      </c>
      <c r="E51" s="80">
        <v>15</v>
      </c>
      <c r="F51" s="5">
        <v>127</v>
      </c>
      <c r="G51" s="94">
        <f t="shared" si="12"/>
        <v>2.247111488578658E-2</v>
      </c>
      <c r="H51" s="79">
        <v>18</v>
      </c>
      <c r="I51" s="5">
        <v>82</v>
      </c>
      <c r="J51" s="153">
        <f t="shared" si="13"/>
        <v>1.3517211366326318E-2</v>
      </c>
      <c r="K51" s="194">
        <f t="shared" si="14"/>
        <v>160</v>
      </c>
      <c r="L51" s="198">
        <f t="shared" si="15"/>
        <v>114.1732283464567</v>
      </c>
      <c r="M51" s="95">
        <f t="shared" si="16"/>
        <v>133.33333333333331</v>
      </c>
      <c r="N51" s="96">
        <f t="shared" si="17"/>
        <v>176.82926829268294</v>
      </c>
      <c r="O51" s="199">
        <f t="shared" si="18"/>
        <v>83.333333333333343</v>
      </c>
      <c r="P51" s="198">
        <f t="shared" si="10"/>
        <v>154.8780487804878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21</v>
      </c>
      <c r="B52" s="79">
        <v>37</v>
      </c>
      <c r="C52" s="5">
        <v>129</v>
      </c>
      <c r="D52" s="130">
        <f t="shared" si="11"/>
        <v>2.2172796556856892E-2</v>
      </c>
      <c r="E52" s="80">
        <v>100</v>
      </c>
      <c r="F52" s="5">
        <v>577</v>
      </c>
      <c r="G52" s="94">
        <f t="shared" si="12"/>
        <v>0.1020931755047154</v>
      </c>
      <c r="H52" s="79">
        <v>147</v>
      </c>
      <c r="I52" s="5">
        <v>737</v>
      </c>
      <c r="J52" s="153">
        <f t="shared" si="13"/>
        <v>0.1214900582558841</v>
      </c>
      <c r="K52" s="194">
        <f t="shared" si="14"/>
        <v>37</v>
      </c>
      <c r="L52" s="198">
        <f t="shared" si="15"/>
        <v>22.357019064124785</v>
      </c>
      <c r="M52" s="95">
        <f t="shared" si="16"/>
        <v>25.170068027210885</v>
      </c>
      <c r="N52" s="96">
        <f t="shared" si="17"/>
        <v>17.503392130257804</v>
      </c>
      <c r="O52" s="199">
        <f t="shared" si="18"/>
        <v>68.027210884353735</v>
      </c>
      <c r="P52" s="198">
        <f t="shared" si="10"/>
        <v>78.290366350067842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88</v>
      </c>
      <c r="B53" s="79">
        <v>47</v>
      </c>
      <c r="C53" s="5">
        <v>116</v>
      </c>
      <c r="D53" s="130">
        <f t="shared" si="11"/>
        <v>1.9938328686786043E-2</v>
      </c>
      <c r="E53" s="80">
        <v>33</v>
      </c>
      <c r="F53" s="5">
        <v>137</v>
      </c>
      <c r="G53" s="94">
        <f t="shared" si="12"/>
        <v>2.4240494010651665E-2</v>
      </c>
      <c r="H53" s="79">
        <v>47</v>
      </c>
      <c r="I53" s="5">
        <v>163</v>
      </c>
      <c r="J53" s="153">
        <f t="shared" si="13"/>
        <v>2.686957869159988E-2</v>
      </c>
      <c r="K53" s="194">
        <f t="shared" si="14"/>
        <v>142.42424242424244</v>
      </c>
      <c r="L53" s="198">
        <f t="shared" si="15"/>
        <v>84.671532846715323</v>
      </c>
      <c r="M53" s="95">
        <f t="shared" si="16"/>
        <v>100</v>
      </c>
      <c r="N53" s="96">
        <f t="shared" si="17"/>
        <v>71.165644171779135</v>
      </c>
      <c r="O53" s="199">
        <f t="shared" si="18"/>
        <v>70.212765957446805</v>
      </c>
      <c r="P53" s="198">
        <f t="shared" si="10"/>
        <v>84.049079754601223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60</v>
      </c>
      <c r="B54" s="79">
        <v>18</v>
      </c>
      <c r="C54" s="5">
        <v>86</v>
      </c>
      <c r="D54" s="130">
        <f t="shared" si="11"/>
        <v>1.478186437123793E-2</v>
      </c>
      <c r="E54" s="80">
        <v>28</v>
      </c>
      <c r="F54" s="5">
        <v>156</v>
      </c>
      <c r="G54" s="94">
        <f t="shared" si="12"/>
        <v>2.7602314347895323E-2</v>
      </c>
      <c r="H54" s="79">
        <v>42</v>
      </c>
      <c r="I54" s="5">
        <v>152</v>
      </c>
      <c r="J54" s="153">
        <f t="shared" si="13"/>
        <v>2.5056294240019518E-2</v>
      </c>
      <c r="K54" s="194">
        <f t="shared" si="14"/>
        <v>64.285714285714292</v>
      </c>
      <c r="L54" s="198">
        <f t="shared" si="15"/>
        <v>55.128205128205131</v>
      </c>
      <c r="M54" s="95">
        <f t="shared" si="16"/>
        <v>42.857142857142854</v>
      </c>
      <c r="N54" s="96">
        <f t="shared" si="17"/>
        <v>56.578947368421048</v>
      </c>
      <c r="O54" s="199">
        <f t="shared" si="18"/>
        <v>66.666666666666657</v>
      </c>
      <c r="P54" s="198">
        <f t="shared" si="10"/>
        <v>102.63157894736842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46</v>
      </c>
      <c r="B55" s="79">
        <v>25</v>
      </c>
      <c r="C55" s="5">
        <v>77</v>
      </c>
      <c r="D55" s="130">
        <f t="shared" si="11"/>
        <v>1.3234925076573496E-2</v>
      </c>
      <c r="E55" s="80">
        <v>4</v>
      </c>
      <c r="F55" s="5">
        <v>8</v>
      </c>
      <c r="G55" s="94">
        <f t="shared" si="12"/>
        <v>1.415503299892068E-3</v>
      </c>
      <c r="H55" s="79">
        <v>0</v>
      </c>
      <c r="I55" s="5">
        <v>0</v>
      </c>
      <c r="J55" s="153">
        <f t="shared" si="13"/>
        <v>0</v>
      </c>
      <c r="K55" s="194">
        <f t="shared" si="14"/>
        <v>625</v>
      </c>
      <c r="L55" s="198">
        <f t="shared" si="15"/>
        <v>962.5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65</v>
      </c>
      <c r="B56" s="79">
        <v>28</v>
      </c>
      <c r="C56" s="5">
        <v>72</v>
      </c>
      <c r="D56" s="130">
        <f t="shared" si="11"/>
        <v>1.2375514357315476E-2</v>
      </c>
      <c r="E56" s="80">
        <v>43</v>
      </c>
      <c r="F56" s="5">
        <v>120</v>
      </c>
      <c r="G56" s="94">
        <f t="shared" si="12"/>
        <v>2.1232549498381017E-2</v>
      </c>
      <c r="H56" s="79">
        <v>78</v>
      </c>
      <c r="I56" s="5">
        <v>179</v>
      </c>
      <c r="J56" s="153">
        <f t="shared" si="13"/>
        <v>2.9507083348444034E-2</v>
      </c>
      <c r="K56" s="194">
        <f t="shared" si="14"/>
        <v>65.116279069767444</v>
      </c>
      <c r="L56" s="198">
        <f t="shared" si="15"/>
        <v>60</v>
      </c>
      <c r="M56" s="95">
        <f t="shared" si="16"/>
        <v>35.897435897435898</v>
      </c>
      <c r="N56" s="96">
        <f t="shared" si="17"/>
        <v>40.22346368715084</v>
      </c>
      <c r="O56" s="199">
        <f t="shared" si="18"/>
        <v>55.128205128205131</v>
      </c>
      <c r="P56" s="198">
        <f t="shared" si="10"/>
        <v>67.039106145251395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75</v>
      </c>
      <c r="B57" s="79">
        <v>29</v>
      </c>
      <c r="C57" s="5">
        <v>64</v>
      </c>
      <c r="D57" s="130">
        <f t="shared" si="11"/>
        <v>1.1000457206502645E-2</v>
      </c>
      <c r="E57" s="80">
        <v>18</v>
      </c>
      <c r="F57" s="5">
        <v>59</v>
      </c>
      <c r="G57" s="94">
        <f t="shared" si="12"/>
        <v>1.0439336836704002E-2</v>
      </c>
      <c r="H57" s="79">
        <v>20</v>
      </c>
      <c r="I57" s="5">
        <v>67</v>
      </c>
      <c r="J57" s="153">
        <f t="shared" si="13"/>
        <v>1.1044550750534919E-2</v>
      </c>
      <c r="K57" s="194">
        <f t="shared" si="14"/>
        <v>161.11111111111111</v>
      </c>
      <c r="L57" s="198">
        <f t="shared" si="15"/>
        <v>108.47457627118644</v>
      </c>
      <c r="M57" s="95">
        <f t="shared" si="16"/>
        <v>145</v>
      </c>
      <c r="N57" s="96">
        <f t="shared" si="17"/>
        <v>95.522388059701484</v>
      </c>
      <c r="O57" s="199">
        <f t="shared" si="18"/>
        <v>90</v>
      </c>
      <c r="P57" s="198">
        <f t="shared" si="10"/>
        <v>88.059701492537314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92</v>
      </c>
      <c r="B58" s="79">
        <v>17</v>
      </c>
      <c r="C58" s="5">
        <v>63</v>
      </c>
      <c r="D58" s="130">
        <f t="shared" si="11"/>
        <v>1.0828575062651041E-2</v>
      </c>
      <c r="E58" s="80">
        <v>8</v>
      </c>
      <c r="F58" s="5">
        <v>17</v>
      </c>
      <c r="G58" s="94">
        <f t="shared" si="12"/>
        <v>3.0079445122706441E-3</v>
      </c>
      <c r="H58" s="79">
        <v>4</v>
      </c>
      <c r="I58" s="5">
        <v>21</v>
      </c>
      <c r="J58" s="153">
        <f t="shared" si="13"/>
        <v>3.4617248621079599E-3</v>
      </c>
      <c r="K58" s="194">
        <f t="shared" si="14"/>
        <v>212.5</v>
      </c>
      <c r="L58" s="198">
        <f t="shared" si="15"/>
        <v>370.58823529411768</v>
      </c>
      <c r="M58" s="95">
        <f t="shared" si="16"/>
        <v>425</v>
      </c>
      <c r="N58" s="96">
        <f t="shared" si="17"/>
        <v>300</v>
      </c>
      <c r="O58" s="199">
        <f t="shared" si="18"/>
        <v>200</v>
      </c>
      <c r="P58" s="198">
        <f t="shared" si="10"/>
        <v>80.952380952380949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38</v>
      </c>
      <c r="B59" s="79">
        <v>16</v>
      </c>
      <c r="C59" s="5">
        <v>58</v>
      </c>
      <c r="D59" s="130">
        <f t="shared" si="11"/>
        <v>9.9691643433930215E-3</v>
      </c>
      <c r="E59" s="80">
        <v>28</v>
      </c>
      <c r="F59" s="5">
        <v>95</v>
      </c>
      <c r="G59" s="94">
        <f t="shared" si="12"/>
        <v>1.6809101686218304E-2</v>
      </c>
      <c r="H59" s="79">
        <v>18</v>
      </c>
      <c r="I59" s="5">
        <v>76</v>
      </c>
      <c r="J59" s="153">
        <f t="shared" si="13"/>
        <v>1.2528147120009759E-2</v>
      </c>
      <c r="K59" s="194">
        <f t="shared" si="14"/>
        <v>57.142857142857139</v>
      </c>
      <c r="L59" s="198">
        <f t="shared" si="15"/>
        <v>61.05263157894737</v>
      </c>
      <c r="M59" s="95">
        <f t="shared" si="16"/>
        <v>88.888888888888886</v>
      </c>
      <c r="N59" s="96">
        <f t="shared" si="17"/>
        <v>76.31578947368422</v>
      </c>
      <c r="O59" s="199">
        <f t="shared" si="18"/>
        <v>155.55555555555557</v>
      </c>
      <c r="P59" s="198">
        <f t="shared" si="10"/>
        <v>125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42</v>
      </c>
      <c r="B60" s="79">
        <v>12</v>
      </c>
      <c r="C60" s="5">
        <v>55</v>
      </c>
      <c r="D60" s="130">
        <f t="shared" si="11"/>
        <v>9.4535179118382107E-3</v>
      </c>
      <c r="E60" s="80">
        <v>5</v>
      </c>
      <c r="F60" s="5">
        <v>58</v>
      </c>
      <c r="G60" s="94">
        <f t="shared" si="12"/>
        <v>1.0262398924217491E-2</v>
      </c>
      <c r="H60" s="79">
        <v>7</v>
      </c>
      <c r="I60" s="5">
        <v>37</v>
      </c>
      <c r="J60" s="153">
        <f t="shared" si="13"/>
        <v>6.0992295189521194E-3</v>
      </c>
      <c r="K60" s="194">
        <f t="shared" si="14"/>
        <v>240</v>
      </c>
      <c r="L60" s="198">
        <f t="shared" si="15"/>
        <v>94.827586206896555</v>
      </c>
      <c r="M60" s="95">
        <f t="shared" si="16"/>
        <v>171.42857142857142</v>
      </c>
      <c r="N60" s="96">
        <f t="shared" si="17"/>
        <v>148.64864864864865</v>
      </c>
      <c r="O60" s="199">
        <f t="shared" si="18"/>
        <v>71.428571428571431</v>
      </c>
      <c r="P60" s="198">
        <f t="shared" si="10"/>
        <v>156.75675675675674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33</v>
      </c>
      <c r="B61" s="79">
        <v>12</v>
      </c>
      <c r="C61" s="5">
        <v>43</v>
      </c>
      <c r="D61" s="130">
        <f t="shared" si="11"/>
        <v>7.3909321856189649E-3</v>
      </c>
      <c r="E61" s="80">
        <v>13</v>
      </c>
      <c r="F61" s="5">
        <v>78</v>
      </c>
      <c r="G61" s="94">
        <f t="shared" si="12"/>
        <v>1.3801157173947661E-2</v>
      </c>
      <c r="H61" s="79">
        <v>16</v>
      </c>
      <c r="I61" s="5">
        <v>54</v>
      </c>
      <c r="J61" s="153">
        <f t="shared" si="13"/>
        <v>8.901578216849039E-3</v>
      </c>
      <c r="K61" s="194">
        <f t="shared" si="14"/>
        <v>92.307692307692307</v>
      </c>
      <c r="L61" s="198">
        <f t="shared" si="15"/>
        <v>55.128205128205131</v>
      </c>
      <c r="M61" s="95">
        <f t="shared" si="16"/>
        <v>75</v>
      </c>
      <c r="N61" s="96">
        <f t="shared" si="17"/>
        <v>79.629629629629633</v>
      </c>
      <c r="O61" s="199">
        <f t="shared" si="18"/>
        <v>81.25</v>
      </c>
      <c r="P61" s="198">
        <f t="shared" si="10"/>
        <v>144.44444444444443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59</v>
      </c>
      <c r="B62" s="79">
        <v>13</v>
      </c>
      <c r="C62" s="5">
        <v>32</v>
      </c>
      <c r="D62" s="130">
        <f t="shared" si="11"/>
        <v>5.5002286032513224E-3</v>
      </c>
      <c r="E62" s="80">
        <v>6</v>
      </c>
      <c r="F62" s="5">
        <v>13</v>
      </c>
      <c r="G62" s="94">
        <f t="shared" si="12"/>
        <v>2.3001928623246101E-3</v>
      </c>
      <c r="H62" s="79">
        <v>36</v>
      </c>
      <c r="I62" s="5">
        <v>108</v>
      </c>
      <c r="J62" s="153">
        <f t="shared" si="13"/>
        <v>1.7803156433698078E-2</v>
      </c>
      <c r="K62" s="194">
        <f t="shared" si="14"/>
        <v>216.66666666666666</v>
      </c>
      <c r="L62" s="198">
        <f t="shared" si="15"/>
        <v>246.15384615384616</v>
      </c>
      <c r="M62" s="95">
        <f t="shared" si="16"/>
        <v>36.111111111111107</v>
      </c>
      <c r="N62" s="96">
        <f t="shared" si="17"/>
        <v>29.629629629629626</v>
      </c>
      <c r="O62" s="199">
        <f t="shared" si="18"/>
        <v>16.666666666666664</v>
      </c>
      <c r="P62" s="198">
        <f t="shared" si="10"/>
        <v>12.037037037037036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39</v>
      </c>
      <c r="B63" s="79">
        <v>6</v>
      </c>
      <c r="C63" s="5">
        <v>30</v>
      </c>
      <c r="D63" s="130">
        <f t="shared" si="11"/>
        <v>5.1564643155481149E-3</v>
      </c>
      <c r="E63" s="80">
        <v>7</v>
      </c>
      <c r="F63" s="5">
        <v>29</v>
      </c>
      <c r="G63" s="94">
        <f t="shared" si="12"/>
        <v>5.1311994621087457E-3</v>
      </c>
      <c r="H63" s="79">
        <v>22</v>
      </c>
      <c r="I63" s="5">
        <v>94</v>
      </c>
      <c r="J63" s="153">
        <f t="shared" si="13"/>
        <v>1.5495339858959437E-2</v>
      </c>
      <c r="K63" s="194">
        <f t="shared" si="14"/>
        <v>85.714285714285708</v>
      </c>
      <c r="L63" s="198">
        <f t="shared" si="15"/>
        <v>103.44827586206897</v>
      </c>
      <c r="M63" s="95">
        <f t="shared" si="16"/>
        <v>27.27272727272727</v>
      </c>
      <c r="N63" s="96">
        <f t="shared" si="17"/>
        <v>31.914893617021278</v>
      </c>
      <c r="O63" s="199">
        <f t="shared" si="18"/>
        <v>31.818181818181817</v>
      </c>
      <c r="P63" s="198">
        <f t="shared" si="10"/>
        <v>30.851063829787233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70</v>
      </c>
      <c r="B64" s="79">
        <v>11</v>
      </c>
      <c r="C64" s="5">
        <v>29</v>
      </c>
      <c r="D64" s="130">
        <f t="shared" si="11"/>
        <v>4.9845821716965107E-3</v>
      </c>
      <c r="E64" s="80">
        <v>28</v>
      </c>
      <c r="F64" s="5">
        <v>67</v>
      </c>
      <c r="G64" s="94">
        <f t="shared" si="12"/>
        <v>1.1854840136596068E-2</v>
      </c>
      <c r="H64" s="79">
        <v>115</v>
      </c>
      <c r="I64" s="5">
        <v>144</v>
      </c>
      <c r="J64" s="153">
        <f t="shared" si="13"/>
        <v>2.3737541911597437E-2</v>
      </c>
      <c r="K64" s="194">
        <f t="shared" si="14"/>
        <v>39.285714285714285</v>
      </c>
      <c r="L64" s="198">
        <f t="shared" si="15"/>
        <v>43.283582089552233</v>
      </c>
      <c r="M64" s="95">
        <f t="shared" si="16"/>
        <v>9.5652173913043477</v>
      </c>
      <c r="N64" s="96">
        <f t="shared" si="17"/>
        <v>20.138888888888889</v>
      </c>
      <c r="O64" s="199">
        <f t="shared" si="18"/>
        <v>24.347826086956523</v>
      </c>
      <c r="P64" s="198">
        <f t="shared" si="10"/>
        <v>46.527777777777779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32</v>
      </c>
      <c r="B65" s="79">
        <v>3</v>
      </c>
      <c r="C65" s="5">
        <v>26</v>
      </c>
      <c r="D65" s="130">
        <f t="shared" si="11"/>
        <v>4.4689357401416999E-3</v>
      </c>
      <c r="E65" s="80">
        <v>2</v>
      </c>
      <c r="F65" s="5">
        <v>9</v>
      </c>
      <c r="G65" s="94">
        <f t="shared" si="12"/>
        <v>1.5924412123785763E-3</v>
      </c>
      <c r="H65" s="79">
        <v>0</v>
      </c>
      <c r="I65" s="5">
        <v>0</v>
      </c>
      <c r="J65" s="153">
        <f t="shared" si="13"/>
        <v>0</v>
      </c>
      <c r="K65" s="194">
        <f t="shared" si="14"/>
        <v>150</v>
      </c>
      <c r="L65" s="198">
        <f t="shared" si="15"/>
        <v>288.88888888888886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72</v>
      </c>
      <c r="B66" s="79">
        <v>2</v>
      </c>
      <c r="C66" s="5">
        <v>20</v>
      </c>
      <c r="D66" s="130">
        <f t="shared" si="11"/>
        <v>3.4376428770320766E-3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67</v>
      </c>
      <c r="B67" s="79">
        <v>5</v>
      </c>
      <c r="C67" s="5">
        <v>15</v>
      </c>
      <c r="D67" s="130">
        <f t="shared" si="11"/>
        <v>2.5782321577740575E-3</v>
      </c>
      <c r="E67" s="80">
        <v>0</v>
      </c>
      <c r="F67" s="5">
        <v>0</v>
      </c>
      <c r="G67" s="94">
        <f t="shared" si="12"/>
        <v>0</v>
      </c>
      <c r="H67" s="79">
        <v>5</v>
      </c>
      <c r="I67" s="5">
        <v>45</v>
      </c>
      <c r="J67" s="153">
        <f t="shared" si="13"/>
        <v>7.4179818473742E-3</v>
      </c>
      <c r="K67" s="194" t="str">
        <f t="shared" si="14"/>
        <v xml:space="preserve"> </v>
      </c>
      <c r="L67" s="198" t="str">
        <f t="shared" si="15"/>
        <v xml:space="preserve"> </v>
      </c>
      <c r="M67" s="95">
        <f t="shared" si="16"/>
        <v>100</v>
      </c>
      <c r="N67" s="96">
        <f t="shared" si="17"/>
        <v>33.333333333333329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61</v>
      </c>
      <c r="B68" s="79">
        <v>3</v>
      </c>
      <c r="C68" s="5">
        <v>13</v>
      </c>
      <c r="D68" s="130">
        <f t="shared" si="11"/>
        <v>2.23446787007085E-3</v>
      </c>
      <c r="E68" s="80">
        <v>9</v>
      </c>
      <c r="F68" s="5">
        <v>61</v>
      </c>
      <c r="G68" s="94">
        <f t="shared" si="12"/>
        <v>1.0793212661677019E-2</v>
      </c>
      <c r="H68" s="79">
        <v>16</v>
      </c>
      <c r="I68" s="5">
        <v>80</v>
      </c>
      <c r="J68" s="153">
        <f t="shared" si="13"/>
        <v>1.3187523284220799E-2</v>
      </c>
      <c r="K68" s="194">
        <f t="shared" si="14"/>
        <v>33.333333333333329</v>
      </c>
      <c r="L68" s="198">
        <f t="shared" si="15"/>
        <v>21.311475409836063</v>
      </c>
      <c r="M68" s="95">
        <f t="shared" si="16"/>
        <v>18.75</v>
      </c>
      <c r="N68" s="96">
        <f t="shared" si="17"/>
        <v>16.25</v>
      </c>
      <c r="O68" s="199">
        <f t="shared" si="18"/>
        <v>56.25</v>
      </c>
      <c r="P68" s="198">
        <f t="shared" si="10"/>
        <v>76.25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94</v>
      </c>
      <c r="B69" s="79">
        <v>4</v>
      </c>
      <c r="C69" s="5">
        <v>13</v>
      </c>
      <c r="D69" s="130">
        <f t="shared" si="11"/>
        <v>2.23446787007085E-3</v>
      </c>
      <c r="E69" s="80">
        <v>11</v>
      </c>
      <c r="F69" s="5">
        <v>57</v>
      </c>
      <c r="G69" s="94">
        <f t="shared" si="12"/>
        <v>1.0085461011730983E-2</v>
      </c>
      <c r="H69" s="79">
        <v>7</v>
      </c>
      <c r="I69" s="5">
        <v>22</v>
      </c>
      <c r="J69" s="153">
        <f t="shared" si="13"/>
        <v>3.6265689031607195E-3</v>
      </c>
      <c r="K69" s="194">
        <f t="shared" si="14"/>
        <v>36.363636363636367</v>
      </c>
      <c r="L69" s="198">
        <f t="shared" si="15"/>
        <v>22.807017543859647</v>
      </c>
      <c r="M69" s="95">
        <f t="shared" si="16"/>
        <v>57.142857142857139</v>
      </c>
      <c r="N69" s="96">
        <f t="shared" si="17"/>
        <v>59.090909090909093</v>
      </c>
      <c r="O69" s="199">
        <f t="shared" si="18"/>
        <v>157.14285714285714</v>
      </c>
      <c r="P69" s="198">
        <f t="shared" si="10"/>
        <v>259.09090909090907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64</v>
      </c>
      <c r="B70" s="79">
        <v>6</v>
      </c>
      <c r="C70" s="5">
        <v>12</v>
      </c>
      <c r="D70" s="130">
        <f t="shared" ref="D70:D82" si="19">IF($C$83&lt;&gt;0,C70/$C$83*100,0)</f>
        <v>2.0625857262192458E-3</v>
      </c>
      <c r="E70" s="80">
        <v>3</v>
      </c>
      <c r="F70" s="5">
        <v>19</v>
      </c>
      <c r="G70" s="94">
        <f t="shared" ref="G70:G78" si="20">IF($F$83&lt;&gt;0,F70/$F$83*100,0)</f>
        <v>3.3618203372436611E-3</v>
      </c>
      <c r="H70" s="79">
        <v>5</v>
      </c>
      <c r="I70" s="5">
        <v>16</v>
      </c>
      <c r="J70" s="153">
        <f t="shared" ref="J70:J78" si="21">IF($I$83&lt;&gt;0,I70/$I$83*100,0)</f>
        <v>2.6375046568441599E-3</v>
      </c>
      <c r="K70" s="194">
        <f t="shared" ref="K70:L83" si="22">IF(OR(B70&lt;&gt;0)*(E70&lt;&gt;0),B70/E70*100," ")</f>
        <v>200</v>
      </c>
      <c r="L70" s="198">
        <f t="shared" ref="L70:L80" si="23">IF(OR(C70&lt;&gt;0)*(F70&lt;&gt;0),C70/F70*100," ")</f>
        <v>63.157894736842103</v>
      </c>
      <c r="M70" s="95">
        <f t="shared" ref="M70:N83" si="24">IF(OR(B70&lt;&gt;0)*(H70&lt;&gt;0),B70/H70*100," ")</f>
        <v>120</v>
      </c>
      <c r="N70" s="96">
        <f t="shared" ref="N70:N80" si="25">IF(OR(C70&lt;&gt;0)*(I70&lt;&gt;0),C70/I70*100," ")</f>
        <v>75</v>
      </c>
      <c r="O70" s="199">
        <f t="shared" si="18"/>
        <v>60</v>
      </c>
      <c r="P70" s="198">
        <f t="shared" si="10"/>
        <v>118.75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62</v>
      </c>
      <c r="B71" s="79">
        <v>3</v>
      </c>
      <c r="C71" s="5">
        <v>9</v>
      </c>
      <c r="D71" s="130">
        <f t="shared" si="19"/>
        <v>1.5469392946644346E-3</v>
      </c>
      <c r="E71" s="80">
        <v>5</v>
      </c>
      <c r="F71" s="5">
        <v>14</v>
      </c>
      <c r="G71" s="94">
        <f t="shared" si="20"/>
        <v>2.477130774811119E-3</v>
      </c>
      <c r="H71" s="79">
        <v>4</v>
      </c>
      <c r="I71" s="5">
        <v>18</v>
      </c>
      <c r="J71" s="153">
        <f t="shared" si="21"/>
        <v>2.9671927389496797E-3</v>
      </c>
      <c r="K71" s="194">
        <f t="shared" si="22"/>
        <v>60</v>
      </c>
      <c r="L71" s="198">
        <f t="shared" si="23"/>
        <v>64.285714285714292</v>
      </c>
      <c r="M71" s="95">
        <f t="shared" si="24"/>
        <v>75</v>
      </c>
      <c r="N71" s="96">
        <f t="shared" si="25"/>
        <v>50</v>
      </c>
      <c r="O71" s="199">
        <f t="shared" ref="O71:P83" si="26">IF(OR(E71&lt;&gt;0)*(H71&lt;&gt;0),E71/H71*100," ")</f>
        <v>125</v>
      </c>
      <c r="P71" s="198">
        <f t="shared" ref="P71:P80" si="27">IF(OR(F71&lt;&gt;0)*(I71&lt;&gt;0),F71/I71*100," ")</f>
        <v>77.777777777777786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83</v>
      </c>
      <c r="B72" s="79">
        <v>1</v>
      </c>
      <c r="C72" s="5">
        <v>6</v>
      </c>
      <c r="D72" s="130">
        <f t="shared" si="19"/>
        <v>1.0312928631096229E-3</v>
      </c>
      <c r="E72" s="80">
        <v>3</v>
      </c>
      <c r="F72" s="5">
        <v>22</v>
      </c>
      <c r="G72" s="94">
        <f t="shared" si="20"/>
        <v>3.8926340747031866E-3</v>
      </c>
      <c r="H72" s="79">
        <v>0</v>
      </c>
      <c r="I72" s="5">
        <v>0</v>
      </c>
      <c r="J72" s="153">
        <f t="shared" si="21"/>
        <v>0</v>
      </c>
      <c r="K72" s="194">
        <f t="shared" si="22"/>
        <v>33.333333333333329</v>
      </c>
      <c r="L72" s="198">
        <f t="shared" si="23"/>
        <v>27.27272727272727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89</v>
      </c>
      <c r="B73" s="79">
        <v>4</v>
      </c>
      <c r="C73" s="5">
        <v>6</v>
      </c>
      <c r="D73" s="130">
        <f t="shared" si="19"/>
        <v>1.0312928631096229E-3</v>
      </c>
      <c r="E73" s="80">
        <v>2</v>
      </c>
      <c r="F73" s="5">
        <v>8</v>
      </c>
      <c r="G73" s="94">
        <f t="shared" si="20"/>
        <v>1.415503299892068E-3</v>
      </c>
      <c r="H73" s="79">
        <v>2</v>
      </c>
      <c r="I73" s="5">
        <v>7</v>
      </c>
      <c r="J73" s="153">
        <f t="shared" si="21"/>
        <v>1.1539082873693199E-3</v>
      </c>
      <c r="K73" s="194">
        <f t="shared" si="22"/>
        <v>200</v>
      </c>
      <c r="L73" s="198">
        <f t="shared" si="23"/>
        <v>75</v>
      </c>
      <c r="M73" s="95">
        <f t="shared" si="24"/>
        <v>200</v>
      </c>
      <c r="N73" s="96">
        <f t="shared" si="25"/>
        <v>85.714285714285708</v>
      </c>
      <c r="O73" s="199">
        <f t="shared" si="26"/>
        <v>100</v>
      </c>
      <c r="P73" s="198">
        <f t="shared" si="27"/>
        <v>114.28571428571428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56</v>
      </c>
      <c r="B74" s="79">
        <v>2</v>
      </c>
      <c r="C74" s="5">
        <v>4</v>
      </c>
      <c r="D74" s="130">
        <f t="shared" si="19"/>
        <v>6.875285754064153E-4</v>
      </c>
      <c r="E74" s="80">
        <v>12</v>
      </c>
      <c r="F74" s="5">
        <v>25</v>
      </c>
      <c r="G74" s="94">
        <f t="shared" si="20"/>
        <v>4.4234478121627117E-3</v>
      </c>
      <c r="H74" s="79">
        <v>17</v>
      </c>
      <c r="I74" s="5">
        <v>69</v>
      </c>
      <c r="J74" s="153">
        <f t="shared" si="21"/>
        <v>1.1374238832640439E-2</v>
      </c>
      <c r="K74" s="194">
        <f t="shared" si="22"/>
        <v>16.666666666666664</v>
      </c>
      <c r="L74" s="198">
        <f t="shared" si="23"/>
        <v>16</v>
      </c>
      <c r="M74" s="95">
        <f t="shared" si="24"/>
        <v>11.76470588235294</v>
      </c>
      <c r="N74" s="96">
        <f t="shared" si="25"/>
        <v>5.7971014492753623</v>
      </c>
      <c r="O74" s="199">
        <f t="shared" si="26"/>
        <v>70.588235294117652</v>
      </c>
      <c r="P74" s="198">
        <f t="shared" si="27"/>
        <v>36.231884057971016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90</v>
      </c>
      <c r="B75" s="79">
        <v>1</v>
      </c>
      <c r="C75" s="5">
        <v>4</v>
      </c>
      <c r="D75" s="130">
        <f t="shared" si="19"/>
        <v>6.875285754064153E-4</v>
      </c>
      <c r="E75" s="80">
        <v>5</v>
      </c>
      <c r="F75" s="5">
        <v>27</v>
      </c>
      <c r="G75" s="94">
        <f t="shared" si="20"/>
        <v>4.7773236371357296E-3</v>
      </c>
      <c r="H75" s="79">
        <v>1</v>
      </c>
      <c r="I75" s="5">
        <v>1</v>
      </c>
      <c r="J75" s="153">
        <f t="shared" si="21"/>
        <v>1.6484404105276E-4</v>
      </c>
      <c r="K75" s="194">
        <f t="shared" si="22"/>
        <v>20</v>
      </c>
      <c r="L75" s="198">
        <f t="shared" si="23"/>
        <v>14.814814814814813</v>
      </c>
      <c r="M75" s="95">
        <f t="shared" si="24"/>
        <v>100</v>
      </c>
      <c r="N75" s="96">
        <f t="shared" si="25"/>
        <v>400</v>
      </c>
      <c r="O75" s="199">
        <f t="shared" si="26"/>
        <v>500</v>
      </c>
      <c r="P75" s="198">
        <f t="shared" si="27"/>
        <v>2700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57</v>
      </c>
      <c r="B76" s="79">
        <v>2</v>
      </c>
      <c r="C76" s="5">
        <v>2</v>
      </c>
      <c r="D76" s="130">
        <f t="shared" si="19"/>
        <v>3.4376428770320765E-4</v>
      </c>
      <c r="E76" s="80">
        <v>1</v>
      </c>
      <c r="F76" s="5">
        <v>2</v>
      </c>
      <c r="G76" s="94">
        <f t="shared" si="20"/>
        <v>3.5387582497301701E-4</v>
      </c>
      <c r="H76" s="79">
        <v>2</v>
      </c>
      <c r="I76" s="5">
        <v>14</v>
      </c>
      <c r="J76" s="153">
        <f t="shared" si="21"/>
        <v>2.3078165747386398E-3</v>
      </c>
      <c r="K76" s="194">
        <f t="shared" si="22"/>
        <v>200</v>
      </c>
      <c r="L76" s="198">
        <f t="shared" si="23"/>
        <v>100</v>
      </c>
      <c r="M76" s="95">
        <f t="shared" si="24"/>
        <v>100</v>
      </c>
      <c r="N76" s="96">
        <f t="shared" si="25"/>
        <v>14.285714285714285</v>
      </c>
      <c r="O76" s="199">
        <f t="shared" si="26"/>
        <v>50</v>
      </c>
      <c r="P76" s="198">
        <f t="shared" si="27"/>
        <v>14.285714285714285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68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71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6</v>
      </c>
      <c r="I78" s="135">
        <v>36</v>
      </c>
      <c r="J78" s="130">
        <f t="shared" si="21"/>
        <v>5.9343854778993593E-3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84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85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SUM(B6:B80)-B10</f>
        <v>88357</v>
      </c>
      <c r="C81" s="139">
        <f>SUM(C6:C80)-C10</f>
        <v>534841</v>
      </c>
      <c r="D81" s="169">
        <f t="shared" si="19"/>
        <v>91.929617699735644</v>
      </c>
      <c r="E81" s="150">
        <f>SUM(E6:E80)-E10</f>
        <v>84946</v>
      </c>
      <c r="F81" s="139">
        <f>SUM(F6:F80)-F10</f>
        <v>521615</v>
      </c>
      <c r="G81" s="170">
        <f>IF($F$83&lt;&gt;0,F81/$F$83*100,0)</f>
        <v>92.293469221650128</v>
      </c>
      <c r="H81" s="144">
        <f>SUM(H6:H80)-H10</f>
        <v>90033</v>
      </c>
      <c r="I81" s="139">
        <f>SUM(I6:I80)-I10</f>
        <v>551263</v>
      </c>
      <c r="J81" s="171">
        <f>IF($I$83&lt;&gt;0,I81/$I$83*100,0)</f>
        <v>90.872420602867635</v>
      </c>
      <c r="K81" s="155">
        <f t="shared" si="22"/>
        <v>104.01549219504156</v>
      </c>
      <c r="L81" s="140">
        <f t="shared" si="22"/>
        <v>102.53558659164325</v>
      </c>
      <c r="M81" s="154">
        <f t="shared" si="24"/>
        <v>98.138460342318922</v>
      </c>
      <c r="N81" s="156">
        <f t="shared" si="24"/>
        <v>97.021022633479845</v>
      </c>
      <c r="O81" s="155">
        <f t="shared" si="26"/>
        <v>94.349849499627908</v>
      </c>
      <c r="P81" s="140">
        <f t="shared" si="26"/>
        <v>94.621804837255539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B10</f>
        <v>10660</v>
      </c>
      <c r="C82" s="173">
        <f>C10</f>
        <v>46953</v>
      </c>
      <c r="D82" s="174">
        <f t="shared" si="19"/>
        <v>8.0703823002643542</v>
      </c>
      <c r="E82" s="151">
        <f>E10</f>
        <v>8794</v>
      </c>
      <c r="F82" s="113">
        <f>F10</f>
        <v>43555</v>
      </c>
      <c r="G82" s="175">
        <f>IF($F$83&lt;&gt;0,F82/$F$83*100,0)</f>
        <v>7.7065307783498769</v>
      </c>
      <c r="H82" s="172">
        <f>H10</f>
        <v>10561</v>
      </c>
      <c r="I82" s="173">
        <f>I10</f>
        <v>55371</v>
      </c>
      <c r="J82" s="176">
        <f>IF($I$83&lt;&gt;0,I82/$I$83*100,0)</f>
        <v>9.1275793971323722</v>
      </c>
      <c r="K82" s="97">
        <f t="shared" si="22"/>
        <v>121.21901296338413</v>
      </c>
      <c r="L82" s="98">
        <f t="shared" si="22"/>
        <v>107.80163012283319</v>
      </c>
      <c r="M82" s="99">
        <f t="shared" si="24"/>
        <v>100.93741122999715</v>
      </c>
      <c r="N82" s="121">
        <f t="shared" si="24"/>
        <v>84.797095952755058</v>
      </c>
      <c r="O82" s="97">
        <f t="shared" si="26"/>
        <v>83.26862986459615</v>
      </c>
      <c r="P82" s="98">
        <f t="shared" si="26"/>
        <v>78.660309548319518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99017</v>
      </c>
      <c r="C83" s="160">
        <f>C81+C82</f>
        <v>581794</v>
      </c>
      <c r="D83" s="161">
        <f>D81+D82</f>
        <v>100</v>
      </c>
      <c r="E83" s="162">
        <f>SUM(E81:E82)</f>
        <v>93740</v>
      </c>
      <c r="F83" s="160">
        <f>SUM(F81:F82)</f>
        <v>565170</v>
      </c>
      <c r="G83" s="163">
        <f>G81+G82</f>
        <v>100</v>
      </c>
      <c r="H83" s="159">
        <f>SUM(H81:H82)</f>
        <v>100594</v>
      </c>
      <c r="I83" s="160">
        <f>SUM(I81:I82)</f>
        <v>606634</v>
      </c>
      <c r="J83" s="161">
        <f>J81+J82</f>
        <v>100</v>
      </c>
      <c r="K83" s="165">
        <f t="shared" si="22"/>
        <v>105.6294004693834</v>
      </c>
      <c r="L83" s="166">
        <f t="shared" si="22"/>
        <v>102.94141585717571</v>
      </c>
      <c r="M83" s="167">
        <f t="shared" si="24"/>
        <v>98.43231206632602</v>
      </c>
      <c r="N83" s="164">
        <f t="shared" si="24"/>
        <v>95.905274020249436</v>
      </c>
      <c r="O83" s="165">
        <f t="shared" si="26"/>
        <v>93.186472354215951</v>
      </c>
      <c r="P83" s="166">
        <f t="shared" si="26"/>
        <v>93.164906681788366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2024-09-04T17:26:58Z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