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8_{A7C34D84-1590-4AB2-84E3-C3A8AF6C60FD}" xr6:coauthVersionLast="47" xr6:coauthVersionMax="47" xr10:uidLastSave="{00000000-0000-0000-0000-000000000000}"/>
  <bookViews>
    <workbookView xWindow="2730" yWindow="720" windowWidth="13125" windowHeight="1503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<sst xmlns="http://schemas.openxmlformats.org/spreadsheetml/2006/main" count="174" uniqueCount="109">
  <si>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</si>
  <si>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</si>
  <si>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</si>
  <si>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</si>
  <si>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</si>
  <si>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</si>
  <si>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</si>
  <si>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</si>
  <si>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</si>
  <si>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</si>
  <si>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</si>
  <si>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</si>
  <si>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</si>
  <si>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</si>
  <si>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</si>
  <si>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</si>
  <si>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</si>
  <si>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</si>
  <si>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</si>
  <si>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</si>
  <si>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</si>
  <si>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</si>
  <si>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</si>
  <si>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</si>
  <si>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</si>
  <si>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</si>
  <si>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</si>
  <si>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</si>
  <si>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</si>
  <si>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</si>
  <si>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</si>
  <si>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IZVJEŠTAJ PO KAPACITETIMA VII/2024</t>
  </si>
  <si>
    <t>TURISTIČKI PROMET PO ZEMLJAMA  VII/2024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</si>
  <si>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7.8.2024.                                                                                                                                                                                                                                                                                                                                                                         srpanj, 2024.</t>
  </si>
  <si>
    <t>Njemačka</t>
  </si>
  <si>
    <t>Mađarska</t>
  </si>
  <si>
    <t>Slovenija</t>
  </si>
  <si>
    <t>Austrija</t>
  </si>
  <si>
    <t>Slovačka</t>
  </si>
  <si>
    <t>Hrvatska</t>
  </si>
  <si>
    <t>Poljska</t>
  </si>
  <si>
    <t>Češka</t>
  </si>
  <si>
    <t>Italija</t>
  </si>
  <si>
    <t>Ukrajina</t>
  </si>
  <si>
    <t>Švicarska</t>
  </si>
  <si>
    <t>Srbija</t>
  </si>
  <si>
    <t>Nizozemska</t>
  </si>
  <si>
    <t>Švedska</t>
  </si>
  <si>
    <t>Danska</t>
  </si>
  <si>
    <t>Belgija</t>
  </si>
  <si>
    <t>Rumunjska</t>
  </si>
  <si>
    <t>Bosna i Hercegovina</t>
  </si>
  <si>
    <t>Francuska</t>
  </si>
  <si>
    <t>SAD</t>
  </si>
  <si>
    <t>Litva</t>
  </si>
  <si>
    <t>Rusija</t>
  </si>
  <si>
    <t>Letonija</t>
  </si>
  <si>
    <t>Norveška</t>
  </si>
  <si>
    <t>Ujedinjena Kraljevina</t>
  </si>
  <si>
    <t>Kanada</t>
  </si>
  <si>
    <t>Ostale azijske zemlje</t>
  </si>
  <si>
    <t>Makedonija</t>
  </si>
  <si>
    <t>Ostale afričke zemlje</t>
  </si>
  <si>
    <t>Ostale europske zemlje</t>
  </si>
  <si>
    <t>Španjolska</t>
  </si>
  <si>
    <t>Portugal</t>
  </si>
  <si>
    <t>Australija</t>
  </si>
  <si>
    <t>Turska</t>
  </si>
  <si>
    <t>Finska</t>
  </si>
  <si>
    <t>Tajland</t>
  </si>
  <si>
    <t>Albanija</t>
  </si>
  <si>
    <t>Kosovo</t>
  </si>
  <si>
    <t>Ostale zemlje Južne i Srednje Amerike</t>
  </si>
  <si>
    <t>Kazahstan</t>
  </si>
  <si>
    <t>Bugarska</t>
  </si>
  <si>
    <t>Japan</t>
  </si>
  <si>
    <t>Izrael</t>
  </si>
  <si>
    <t>Malta</t>
  </si>
  <si>
    <t>Indija</t>
  </si>
  <si>
    <t>Luksemburg</t>
  </si>
  <si>
    <t>Lihtenštajn</t>
  </si>
  <si>
    <t>Bjelorusija</t>
  </si>
  <si>
    <t>Estonija</t>
  </si>
  <si>
    <t>Kina</t>
  </si>
  <si>
    <t>Ujedinjeni Arapski Emirati</t>
  </si>
  <si>
    <t>Argentina</t>
  </si>
  <si>
    <t>Irska</t>
  </si>
  <si>
    <t>Cipar</t>
  </si>
  <si>
    <t>Oman</t>
  </si>
  <si>
    <t>Brazil</t>
  </si>
  <si>
    <t>Indonezija</t>
  </si>
  <si>
    <t>Novi Zeland</t>
  </si>
  <si>
    <t>Grčka</t>
  </si>
  <si>
    <t>Jordan</t>
  </si>
  <si>
    <t>Meksiko</t>
  </si>
  <si>
    <t>Crna Gora</t>
  </si>
  <si>
    <t>Hong Kong, Kina</t>
  </si>
  <si>
    <t>Koreja, Republika</t>
  </si>
  <si>
    <t>Maroko</t>
  </si>
  <si>
    <t>Čile</t>
  </si>
  <si>
    <t>Island</t>
  </si>
  <si>
    <t>Južnoafrička Republika</t>
  </si>
  <si>
    <t>Katar</t>
  </si>
  <si>
    <t>Kuvajt</t>
  </si>
  <si>
    <t>Makao, Kina</t>
  </si>
  <si>
    <t>Ostale zemlje Oceanije</t>
  </si>
  <si>
    <t>Ostale zemlje Sjeverne Amerike</t>
  </si>
  <si>
    <t>Tajvan, Kina</t>
  </si>
  <si>
    <t>Tunis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</si>
</sst>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7.2915832821908557</c:v>
                </c:pt>
                <c:pt idx="1">
                  <c:v>44.643084795711744</c:v>
                </c:pt>
                <c:pt idx="2">
                  <c:v>9.6221979110150535</c:v>
                </c:pt>
                <c:pt idx="3">
                  <c:v>0.14557076488394363</c:v>
                </c:pt>
                <c:pt idx="4">
                  <c:v>38.297563246198408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491</c:v>
                </c:pt>
                <c:pt idx="1">
                  <c:v>32455</c:v>
                </c:pt>
                <c:pt idx="2">
                  <c:v>150578</c:v>
                </c:pt>
                <c:pt idx="3">
                  <c:v>24594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507</c:v>
                </c:pt>
                <c:pt idx="1">
                  <c:v>19078</c:v>
                </c:pt>
                <c:pt idx="2">
                  <c:v>156815</c:v>
                </c:pt>
                <c:pt idx="3">
                  <c:v>25749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522</c:v>
                </c:pt>
                <c:pt idx="1">
                  <c:v>24499</c:v>
                </c:pt>
                <c:pt idx="2">
                  <c:v>164593</c:v>
                </c:pt>
                <c:pt idx="3">
                  <c:v>26877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5367</c:v>
                </c:pt>
                <c:pt idx="1">
                  <c:v>22044</c:v>
                </c:pt>
                <c:pt idx="2">
                  <c:v>5689</c:v>
                </c:pt>
                <c:pt idx="3" formatCode="General">
                  <c:v>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5627</c:v>
                </c:pt>
                <c:pt idx="1">
                  <c:v>23794</c:v>
                </c:pt>
                <c:pt idx="2">
                  <c:v>3494</c:v>
                </c:pt>
                <c:pt idx="3" formatCode="General">
                  <c:v>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5054</c:v>
                </c:pt>
                <c:pt idx="1">
                  <c:v>23288</c:v>
                </c:pt>
                <c:pt idx="2">
                  <c:v>4055</c:v>
                </c:pt>
                <c:pt idx="3" formatCode="General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Mađarska</c:v>
                </c:pt>
                <c:pt idx="2">
                  <c:v>Slovenija</c:v>
                </c:pt>
                <c:pt idx="3">
                  <c:v>Austrija</c:v>
                </c:pt>
                <c:pt idx="4">
                  <c:v>Slovačka</c:v>
                </c:pt>
                <c:pt idx="5">
                  <c:v>Hrvatska</c:v>
                </c:pt>
                <c:pt idx="6">
                  <c:v>Poljska</c:v>
                </c:pt>
                <c:pt idx="7">
                  <c:v>Češka</c:v>
                </c:pt>
                <c:pt idx="8">
                  <c:v>Italija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22.493969767151327</c:v>
                </c:pt>
                <c:pt idx="1">
                  <c:v>11.772648209189018</c:v>
                </c:pt>
                <c:pt idx="2">
                  <c:v>10.808291450042764</c:v>
                </c:pt>
                <c:pt idx="3">
                  <c:v>9.9251386232810219</c:v>
                </c:pt>
                <c:pt idx="4">
                  <c:v>7.586561469935325</c:v>
                </c:pt>
                <c:pt idx="5">
                  <c:v>7.5313043561825497</c:v>
                </c:pt>
                <c:pt idx="6">
                  <c:v>5.7284809579181042</c:v>
                </c:pt>
                <c:pt idx="7">
                  <c:v>5.3128513631689716</c:v>
                </c:pt>
                <c:pt idx="8">
                  <c:v>4.4018297312101788</c:v>
                </c:pt>
                <c:pt idx="9">
                  <c:v>1.8897932903449006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7" sqref="A27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33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D38" sqref="D38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31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20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28</v>
      </c>
      <c r="C6" s="75">
        <v>550</v>
      </c>
      <c r="D6" s="27">
        <v>4817</v>
      </c>
      <c r="E6" s="27">
        <f>SUM(C6:D6)</f>
        <v>5367</v>
      </c>
      <c r="F6" s="28">
        <f>E6/E42*100</f>
        <v>14.317727090836335</v>
      </c>
      <c r="G6" s="75">
        <v>1390</v>
      </c>
      <c r="H6" s="27">
        <v>23204</v>
      </c>
      <c r="I6" s="27">
        <f>SUM(G6:H6)</f>
        <v>24594</v>
      </c>
      <c r="J6" s="67">
        <f>I6/I42*100</f>
        <v>7.2915832821908557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24</v>
      </c>
      <c r="C7" s="79">
        <v>476</v>
      </c>
      <c r="D7" s="5">
        <v>5151</v>
      </c>
      <c r="E7" s="5">
        <f>SUM(C7:D7)</f>
        <v>5627</v>
      </c>
      <c r="F7" s="6">
        <f>E7/E43*100</f>
        <v>14.919397603139251</v>
      </c>
      <c r="G7" s="79">
        <v>1250</v>
      </c>
      <c r="H7" s="5">
        <v>24499</v>
      </c>
      <c r="I7" s="5">
        <f>SUM(G7:H7)</f>
        <v>25749</v>
      </c>
      <c r="J7" s="68">
        <f>I7/I43*100</f>
        <v>7.8173433358734359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302</v>
      </c>
      <c r="D8" s="5">
        <v>4752</v>
      </c>
      <c r="E8" s="5">
        <f>SUM(C8:D8)</f>
        <v>5054</v>
      </c>
      <c r="F8" s="6">
        <f>E8/E44*100</f>
        <v>13.65429297022748</v>
      </c>
      <c r="G8" s="79">
        <v>1310</v>
      </c>
      <c r="H8" s="5">
        <v>25567</v>
      </c>
      <c r="I8" s="5">
        <f>SUM(G8:H8)</f>
        <v>26877</v>
      </c>
      <c r="J8" s="68">
        <f>I8/I44*100</f>
        <v>6.3724606892888991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29</v>
      </c>
      <c r="C9" s="8">
        <f>C6/C7*100</f>
        <v>115.54621848739495</v>
      </c>
      <c r="D9" s="7">
        <f>D6/D7*100</f>
        <v>93.515822170452338</v>
      </c>
      <c r="E9" s="7">
        <f>E6/E7*100</f>
        <v>95.379420650435392</v>
      </c>
      <c r="F9" s="6"/>
      <c r="G9" s="8">
        <f>G6/G7*100</f>
        <v>111.20000000000002</v>
      </c>
      <c r="H9" s="7">
        <f>H6/H7*100</f>
        <v>94.714069962039275</v>
      </c>
      <c r="I9" s="7">
        <f>I6/I7*100</f>
        <v>95.514388908307126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30</v>
      </c>
      <c r="C10" s="8">
        <f>C6/C8*100</f>
        <v>182.11920529801324</v>
      </c>
      <c r="D10" s="7">
        <f>D6/D8*100</f>
        <v>101.36784511784511</v>
      </c>
      <c r="E10" s="7">
        <f>E6/E8*100</f>
        <v>106.19311436485953</v>
      </c>
      <c r="F10" s="6"/>
      <c r="G10" s="8">
        <f>G6/G8*100</f>
        <v>106.10687022900764</v>
      </c>
      <c r="H10" s="7">
        <f>H6/H8*100</f>
        <v>90.757617240974696</v>
      </c>
      <c r="I10" s="7">
        <f>I6/I8*100</f>
        <v>91.50574840942069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10.247810694987889</v>
      </c>
      <c r="D11" s="15">
        <f>D6/E6*100</f>
        <v>89.752189305012109</v>
      </c>
      <c r="E11" s="15">
        <f>SUM(C11:D11)</f>
        <v>100</v>
      </c>
      <c r="F11" s="16"/>
      <c r="G11" s="14">
        <f>G6/I6*100</f>
        <v>5.6517849882085063</v>
      </c>
      <c r="H11" s="15">
        <f>H6/I6*100</f>
        <v>94.348215011791495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28</v>
      </c>
      <c r="C12" s="78">
        <v>1996</v>
      </c>
      <c r="D12" s="30">
        <v>20048</v>
      </c>
      <c r="E12" s="30">
        <f>SUM(C12:D12)</f>
        <v>22044</v>
      </c>
      <c r="F12" s="31">
        <f>E12/E42*100</f>
        <v>58.807523009203678</v>
      </c>
      <c r="G12" s="78">
        <v>11269</v>
      </c>
      <c r="H12" s="30">
        <v>139309</v>
      </c>
      <c r="I12" s="30">
        <f>SUM(G12:H12)</f>
        <v>150578</v>
      </c>
      <c r="J12" s="70">
        <f>I12/I42*100</f>
        <v>44.643084795711744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24</v>
      </c>
      <c r="C13" s="79">
        <v>1941</v>
      </c>
      <c r="D13" s="5">
        <v>21853</v>
      </c>
      <c r="E13" s="5">
        <f>SUM(C13:D13)</f>
        <v>23794</v>
      </c>
      <c r="F13" s="6">
        <f>E13/E43*100</f>
        <v>63.087283911337366</v>
      </c>
      <c r="G13" s="79">
        <v>11024</v>
      </c>
      <c r="H13" s="5">
        <v>145791</v>
      </c>
      <c r="I13" s="5">
        <f>SUM(G13:H13)</f>
        <v>156815</v>
      </c>
      <c r="J13" s="68">
        <f>I13/I43*100</f>
        <v>47.608710832070869</v>
      </c>
      <c r="K13" s="56"/>
      <c r="L13" s="81" t="str">
        <f>B6</f>
        <v>2024.</v>
      </c>
      <c r="M13" s="92">
        <f>E6</f>
        <v>5367</v>
      </c>
      <c r="N13" s="92">
        <f>E12</f>
        <v>22044</v>
      </c>
      <c r="O13" s="92">
        <f>E18</f>
        <v>5689</v>
      </c>
      <c r="P13" s="1">
        <f>E24</f>
        <v>79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2159</v>
      </c>
      <c r="D14" s="5">
        <v>21129</v>
      </c>
      <c r="E14" s="5">
        <f>C14+D14</f>
        <v>23288</v>
      </c>
      <c r="F14" s="6">
        <f>E14/E44*100</f>
        <v>62.916734208677795</v>
      </c>
      <c r="G14" s="79">
        <v>13082</v>
      </c>
      <c r="H14" s="5">
        <v>151511</v>
      </c>
      <c r="I14" s="5">
        <f>SUM(G14:H14)</f>
        <v>164593</v>
      </c>
      <c r="J14" s="68">
        <f>I14/I44*100</f>
        <v>39.024534815348723</v>
      </c>
      <c r="K14" s="56"/>
      <c r="L14" s="81" t="str">
        <f>B7</f>
        <v>2023.</v>
      </c>
      <c r="M14" s="92">
        <f>E7</f>
        <v>5627</v>
      </c>
      <c r="N14" s="92">
        <f>E13</f>
        <v>23794</v>
      </c>
      <c r="O14" s="93">
        <f>E19</f>
        <v>3494</v>
      </c>
      <c r="P14" s="1">
        <f>E25</f>
        <v>87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29</v>
      </c>
      <c r="C15" s="13">
        <f>C12/C13*100</f>
        <v>102.83359093250901</v>
      </c>
      <c r="D15" s="9">
        <f>D12/D13*11</f>
        <v>10.091429094403514</v>
      </c>
      <c r="E15" s="9">
        <f>E12/E13*100</f>
        <v>92.645204673447097</v>
      </c>
      <c r="F15" s="6"/>
      <c r="G15" s="13">
        <f>G12/G13*100</f>
        <v>102.22242380261248</v>
      </c>
      <c r="H15" s="9">
        <f>H12/H13*100</f>
        <v>95.553909363403776</v>
      </c>
      <c r="I15" s="9">
        <f>I12/I13*100</f>
        <v>96.022701909893826</v>
      </c>
      <c r="J15" s="68"/>
      <c r="K15" s="56"/>
      <c r="L15" s="81" t="str">
        <f>B8</f>
        <v>2019.</v>
      </c>
      <c r="M15" s="92">
        <f>E8</f>
        <v>5054</v>
      </c>
      <c r="N15" s="92">
        <f>E14</f>
        <v>23288</v>
      </c>
      <c r="O15" s="93">
        <f>E20</f>
        <v>4055</v>
      </c>
      <c r="P15" s="1">
        <f>E26</f>
        <v>81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30</v>
      </c>
      <c r="C16" s="13">
        <f>C12/C14*100</f>
        <v>92.450208429828635</v>
      </c>
      <c r="D16" s="9">
        <f>D12/D14*100</f>
        <v>94.883808982914474</v>
      </c>
      <c r="E16" s="226">
        <f>E12/E14*100</f>
        <v>94.658193060803853</v>
      </c>
      <c r="F16" s="6"/>
      <c r="G16" s="13">
        <f>G12/G14*100</f>
        <v>86.141262803852626</v>
      </c>
      <c r="H16" s="9">
        <f>H12/H14*100</f>
        <v>91.946459332985725</v>
      </c>
      <c r="I16" s="9">
        <f>I12/I14*100</f>
        <v>91.485057080191751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9.0546180366539648</v>
      </c>
      <c r="D17" s="11">
        <f>D12/E12*100</f>
        <v>90.945381963346037</v>
      </c>
      <c r="E17" s="11">
        <f>SUM(C17:D17)</f>
        <v>100</v>
      </c>
      <c r="F17" s="12"/>
      <c r="G17" s="10">
        <f>G12/I12*100</f>
        <v>7.4838289790009167</v>
      </c>
      <c r="H17" s="11">
        <f>H12/I12*100</f>
        <v>92.516171020999082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28</v>
      </c>
      <c r="C18" s="75">
        <v>623</v>
      </c>
      <c r="D18" s="27">
        <v>5066</v>
      </c>
      <c r="E18" s="27">
        <f>C18+D18</f>
        <v>5689</v>
      </c>
      <c r="F18" s="28">
        <f>E18/E42*100</f>
        <v>15.176737361611311</v>
      </c>
      <c r="G18" s="75">
        <v>3015</v>
      </c>
      <c r="H18" s="27">
        <v>29440</v>
      </c>
      <c r="I18" s="27">
        <f>G18+H18</f>
        <v>32455</v>
      </c>
      <c r="J18" s="67">
        <f>I18/I42*100</f>
        <v>9.6221979110150535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24</v>
      </c>
      <c r="C19" s="79">
        <v>363</v>
      </c>
      <c r="D19" s="5">
        <v>3131</v>
      </c>
      <c r="E19" s="5">
        <f>SUM(C19:D19)</f>
        <v>3494</v>
      </c>
      <c r="F19" s="6">
        <f>E19/E43*100</f>
        <v>9.263972849718952</v>
      </c>
      <c r="G19" s="79">
        <v>2062</v>
      </c>
      <c r="H19" s="5">
        <v>17016</v>
      </c>
      <c r="I19" s="5">
        <f>SUM(G19:H19)</f>
        <v>19078</v>
      </c>
      <c r="J19" s="68">
        <f>I19/I43*100</f>
        <v>5.792041483622409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501</v>
      </c>
      <c r="D20" s="5">
        <v>3554</v>
      </c>
      <c r="E20" s="5">
        <f>C20+D20</f>
        <v>4055</v>
      </c>
      <c r="F20" s="6">
        <f>E20/E44*100</f>
        <v>10.955314205435782</v>
      </c>
      <c r="G20" s="79">
        <v>3079</v>
      </c>
      <c r="H20" s="5">
        <v>21420</v>
      </c>
      <c r="I20" s="5">
        <f>G20+H20</f>
        <v>24499</v>
      </c>
      <c r="J20" s="68">
        <f>I20/I44*100</f>
        <v>5.8086436144989664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29</v>
      </c>
      <c r="C21" s="13">
        <f>C18/C19*100</f>
        <v>171.62534435261708</v>
      </c>
      <c r="D21" s="9">
        <f>D18/D19*100</f>
        <v>161.80134142446502</v>
      </c>
      <c r="E21" s="9">
        <f>E18/E19*100</f>
        <v>162.82198053806525</v>
      </c>
      <c r="F21" s="6"/>
      <c r="G21" s="13">
        <f>G18/G19*100</f>
        <v>146.2172647914646</v>
      </c>
      <c r="H21" s="9">
        <f>H18/H19*100</f>
        <v>173.01363422661024</v>
      </c>
      <c r="I21" s="9">
        <f>I18/I19*100</f>
        <v>170.11741272670091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30</v>
      </c>
      <c r="C22" s="13">
        <f>C18/C20*100</f>
        <v>124.35129740518963</v>
      </c>
      <c r="D22" s="226">
        <f>D18/D20*100</f>
        <v>142.5436128306134</v>
      </c>
      <c r="E22" s="9">
        <f>E18/E20*100</f>
        <v>140.29593094944514</v>
      </c>
      <c r="F22" s="6"/>
      <c r="G22" s="13">
        <f>G18/G20*100</f>
        <v>97.921403052939269</v>
      </c>
      <c r="H22" s="9">
        <f>H18/H20*100</f>
        <v>137.44164332399626</v>
      </c>
      <c r="I22" s="9">
        <f>I18/I20*100</f>
        <v>132.47479488958734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10.950957989101775</v>
      </c>
      <c r="D23" s="15">
        <f>D18/E18*100</f>
        <v>89.049042010898233</v>
      </c>
      <c r="E23" s="15">
        <f>SUM(C23:D23)</f>
        <v>100.00000000000001</v>
      </c>
      <c r="F23" s="16"/>
      <c r="G23" s="14">
        <f>G18/I18*100</f>
        <v>9.2897858573409327</v>
      </c>
      <c r="H23" s="15">
        <f>H18/I18*100</f>
        <v>90.710214142659069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28</v>
      </c>
      <c r="C24" s="78">
        <v>0</v>
      </c>
      <c r="D24" s="30">
        <v>79</v>
      </c>
      <c r="E24" s="29">
        <f>SUM(C24:D24)</f>
        <v>79</v>
      </c>
      <c r="F24" s="31">
        <f>E24/E42*100</f>
        <v>0.21075096705348806</v>
      </c>
      <c r="G24" s="75">
        <v>0</v>
      </c>
      <c r="H24" s="27">
        <v>491</v>
      </c>
      <c r="I24" s="30">
        <f>SUM(G24:H24)</f>
        <v>491</v>
      </c>
      <c r="J24" s="70">
        <f>I24/I42*100</f>
        <v>0.14557076488394363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24</v>
      </c>
      <c r="C25" s="79">
        <v>2</v>
      </c>
      <c r="D25" s="5">
        <v>85</v>
      </c>
      <c r="E25" s="5">
        <f>SUM(C25:D25)</f>
        <v>87</v>
      </c>
      <c r="F25" s="6">
        <f>E25/E43*100</f>
        <v>0.23067133312122176</v>
      </c>
      <c r="G25" s="79">
        <v>20</v>
      </c>
      <c r="H25" s="5">
        <v>487</v>
      </c>
      <c r="I25" s="5">
        <f>SUM(G25:H25)</f>
        <v>507</v>
      </c>
      <c r="J25" s="68">
        <f>I25/I43*100</f>
        <v>0.15392415516283475</v>
      </c>
      <c r="K25" s="56"/>
      <c r="L25" s="81" t="s">
        <v>12</v>
      </c>
      <c r="M25" s="81">
        <f>I24</f>
        <v>491</v>
      </c>
      <c r="N25" s="81">
        <f>I25</f>
        <v>507</v>
      </c>
      <c r="O25" s="81">
        <f>I26</f>
        <v>522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81</v>
      </c>
      <c r="E26" s="5">
        <f>SUM(C26:D26)</f>
        <v>81</v>
      </c>
      <c r="F26" s="6">
        <f>E26/E44*100</f>
        <v>0.21883611606419193</v>
      </c>
      <c r="G26" s="79">
        <v>0</v>
      </c>
      <c r="H26" s="5">
        <v>522</v>
      </c>
      <c r="I26" s="4">
        <f>SUM(G26:H26)</f>
        <v>522</v>
      </c>
      <c r="J26" s="68">
        <f>I26/I44*100</f>
        <v>0.12376472373437529</v>
      </c>
      <c r="K26" s="56"/>
      <c r="L26" s="81" t="str">
        <f>A18</f>
        <v>OSTALI UGOSTITELJSKI OBJEKTI ZA SMJEŠTAJ</v>
      </c>
      <c r="M26" s="93">
        <f>I18</f>
        <v>32455</v>
      </c>
      <c r="N26" s="93">
        <f>I19</f>
        <v>19078</v>
      </c>
      <c r="O26" s="93">
        <f>I20</f>
        <v>24499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29</v>
      </c>
      <c r="C27" s="13">
        <f>C24/C25*100</f>
        <v>0</v>
      </c>
      <c r="D27" s="9">
        <f>D24/D25*100</f>
        <v>92.941176470588232</v>
      </c>
      <c r="E27" s="9">
        <f>E24/E25*100</f>
        <v>90.804597701149419</v>
      </c>
      <c r="F27" s="6"/>
      <c r="G27" s="13">
        <f>G24/G25*100</f>
        <v>0</v>
      </c>
      <c r="H27" s="9">
        <f>H24/H25*100</f>
        <v>100.82135523613962</v>
      </c>
      <c r="I27" s="5">
        <f>I24/I25*100</f>
        <v>96.844181459566073</v>
      </c>
      <c r="J27" s="68"/>
      <c r="K27" s="56"/>
      <c r="L27" s="81" t="s">
        <v>10</v>
      </c>
      <c r="M27" s="93">
        <f>I12</f>
        <v>150578</v>
      </c>
      <c r="N27" s="93">
        <f>I13</f>
        <v>156815</v>
      </c>
      <c r="O27" s="93">
        <f>I14</f>
        <v>164593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30</v>
      </c>
      <c r="C28" s="13" t="e">
        <f>C24/C26*100</f>
        <v>#DIV/0!</v>
      </c>
      <c r="D28" s="9">
        <f>D24/D26*100</f>
        <v>97.53086419753086</v>
      </c>
      <c r="E28" s="9">
        <f>E24/E26*100</f>
        <v>97.53086419753086</v>
      </c>
      <c r="F28" s="6"/>
      <c r="G28" s="13" t="e">
        <f>G24/G26*100</f>
        <v>#DIV/0!</v>
      </c>
      <c r="H28" s="9">
        <f>H24/H26*100</f>
        <v>94.061302681992345</v>
      </c>
      <c r="I28" s="9">
        <f>I24/I26*100</f>
        <v>94.061302681992345</v>
      </c>
      <c r="J28" s="68"/>
      <c r="K28" s="56"/>
      <c r="L28" s="81" t="s">
        <v>8</v>
      </c>
      <c r="M28" s="93">
        <f>I6</f>
        <v>24594</v>
      </c>
      <c r="N28" s="93">
        <f>I7</f>
        <v>25749</v>
      </c>
      <c r="O28" s="93">
        <f>I8</f>
        <v>26877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>
        <f>C24/E24*100</f>
        <v>0</v>
      </c>
      <c r="D29" s="11">
        <f>D24/E24*100</f>
        <v>100</v>
      </c>
      <c r="E29" s="11">
        <f>SUM(C29:D29)</f>
        <v>100</v>
      </c>
      <c r="F29" s="12"/>
      <c r="G29" s="10">
        <f>G24/I24*100</f>
        <v>0</v>
      </c>
      <c r="H29" s="11">
        <f>H24/I24*100</f>
        <v>100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28</v>
      </c>
      <c r="C30" s="75">
        <f t="shared" ref="C30:J32" si="0">C6+C12+C18+C24</f>
        <v>3169</v>
      </c>
      <c r="D30" s="27">
        <f t="shared" si="0"/>
        <v>30010</v>
      </c>
      <c r="E30" s="27">
        <f t="shared" si="0"/>
        <v>33179</v>
      </c>
      <c r="F30" s="28">
        <f t="shared" si="0"/>
        <v>88.512738428704807</v>
      </c>
      <c r="G30" s="75">
        <f>G6+G12+G18+G24</f>
        <v>15674</v>
      </c>
      <c r="H30" s="27">
        <f>H6+H12+H18+H24</f>
        <v>192444</v>
      </c>
      <c r="I30" s="27">
        <f>I6+I12+I18+I24</f>
        <v>208118</v>
      </c>
      <c r="J30" s="67">
        <f t="shared" si="0"/>
        <v>61.702436753801592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24</v>
      </c>
      <c r="C31" s="77">
        <f t="shared" si="0"/>
        <v>2782</v>
      </c>
      <c r="D31" s="42">
        <f t="shared" si="0"/>
        <v>30220</v>
      </c>
      <c r="E31" s="42">
        <f t="shared" si="0"/>
        <v>33002</v>
      </c>
      <c r="F31" s="43">
        <f t="shared" si="0"/>
        <v>87.501325697316787</v>
      </c>
      <c r="G31" s="77">
        <f>G7+G13+G19+G25</f>
        <v>14356</v>
      </c>
      <c r="H31" s="42">
        <f>H7+H13+H19+H25</f>
        <v>187793</v>
      </c>
      <c r="I31" s="42">
        <f t="shared" si="0"/>
        <v>202149</v>
      </c>
      <c r="J31" s="72">
        <f t="shared" si="0"/>
        <v>61.372019806729547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2962</v>
      </c>
      <c r="D32" s="42">
        <f t="shared" si="0"/>
        <v>29516</v>
      </c>
      <c r="E32" s="42">
        <f t="shared" si="0"/>
        <v>32478</v>
      </c>
      <c r="F32" s="43">
        <f t="shared" si="0"/>
        <v>87.745177500405248</v>
      </c>
      <c r="G32" s="77">
        <f>G8+G14+G20+G26</f>
        <v>17471</v>
      </c>
      <c r="H32" s="42">
        <f>H8+H14+H20+H26</f>
        <v>199020</v>
      </c>
      <c r="I32" s="42">
        <f t="shared" si="0"/>
        <v>216491</v>
      </c>
      <c r="J32" s="72">
        <f t="shared" si="0"/>
        <v>51.329403842870967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29</v>
      </c>
      <c r="C33" s="45">
        <f>C30/C31*100</f>
        <v>113.91085549964055</v>
      </c>
      <c r="D33" s="44">
        <f>D30/D31*100</f>
        <v>99.305095962938452</v>
      </c>
      <c r="E33" s="44">
        <f>E30/E31*100</f>
        <v>100.53633113144657</v>
      </c>
      <c r="F33" s="43"/>
      <c r="G33" s="45">
        <f>G30/G31*100</f>
        <v>109.18083031485094</v>
      </c>
      <c r="H33" s="44">
        <f>H30/H31*100</f>
        <v>102.47666313440864</v>
      </c>
      <c r="I33" s="44">
        <f>I30/I31*100</f>
        <v>102.95277245991818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30</v>
      </c>
      <c r="C34" s="45">
        <f>C30/C32*100</f>
        <v>106.98852126941256</v>
      </c>
      <c r="D34" s="44">
        <f>D30/D32*100</f>
        <v>101.67366851876949</v>
      </c>
      <c r="E34" s="44">
        <f>E30/E32*100</f>
        <v>102.15838413695424</v>
      </c>
      <c r="F34" s="43"/>
      <c r="G34" s="45">
        <f>G30/G32*100</f>
        <v>89.714383836071192</v>
      </c>
      <c r="H34" s="44">
        <f>H30/H32*100</f>
        <v>96.695809466385285</v>
      </c>
      <c r="I34" s="44">
        <f>I30/I32*100</f>
        <v>96.132402732677107</v>
      </c>
      <c r="J34" s="43"/>
      <c r="K34" s="248" t="s">
        <v>21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9.5512221585942907</v>
      </c>
      <c r="D35" s="48">
        <f>D30/E30*100</f>
        <v>90.4487778414057</v>
      </c>
      <c r="E35" s="48">
        <f>SUM(C35:D35)</f>
        <v>99.999999999999986</v>
      </c>
      <c r="F35" s="49"/>
      <c r="G35" s="50">
        <f>G30/I30*100</f>
        <v>7.5313043561825497</v>
      </c>
      <c r="H35" s="48">
        <f>H30/I30*100</f>
        <v>92.468695643817441</v>
      </c>
      <c r="I35" s="48">
        <f>SUM(G35:H35)</f>
        <v>99.999999999999986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28</v>
      </c>
      <c r="C36" s="75">
        <v>1491</v>
      </c>
      <c r="D36" s="27">
        <v>2815</v>
      </c>
      <c r="E36" s="27">
        <f>SUM(C36:D36)</f>
        <v>4306</v>
      </c>
      <c r="F36" s="28">
        <f>E36/E42*100</f>
        <v>11.487261571295186</v>
      </c>
      <c r="G36" s="75">
        <v>53547</v>
      </c>
      <c r="H36" s="27">
        <v>75628</v>
      </c>
      <c r="I36" s="27">
        <f>G36+H36</f>
        <v>129175</v>
      </c>
      <c r="J36" s="28">
        <f>I36/I42*100</f>
        <v>38.297563246198408</v>
      </c>
      <c r="K36" s="56"/>
      <c r="Q36" s="57"/>
    </row>
    <row r="37" spans="1:17" ht="15" customHeight="1" x14ac:dyDescent="0.25">
      <c r="A37" s="260"/>
      <c r="B37" s="228" t="s">
        <v>24</v>
      </c>
      <c r="C37" s="76">
        <v>1522</v>
      </c>
      <c r="D37" s="22">
        <v>3192</v>
      </c>
      <c r="E37" s="158">
        <f>SUM(C37:D37)</f>
        <v>4714</v>
      </c>
      <c r="F37" s="23">
        <f>E37/E43*100</f>
        <v>12.498674302683211</v>
      </c>
      <c r="G37" s="76">
        <v>53684</v>
      </c>
      <c r="H37" s="22">
        <v>73550</v>
      </c>
      <c r="I37" s="22">
        <f>G37+H37</f>
        <v>127234</v>
      </c>
      <c r="J37" s="23">
        <f>I37/I43*100</f>
        <v>38.627980193270453</v>
      </c>
      <c r="K37" s="56"/>
      <c r="L37" s="81" t="s">
        <v>8</v>
      </c>
      <c r="M37" s="82">
        <f>J6</f>
        <v>7.2915832821908557</v>
      </c>
      <c r="Q37" s="57"/>
    </row>
    <row r="38" spans="1:17" ht="15" customHeight="1" x14ac:dyDescent="0.25">
      <c r="A38" s="260"/>
      <c r="B38" s="228" t="s">
        <v>9</v>
      </c>
      <c r="C38" s="76">
        <v>1746</v>
      </c>
      <c r="D38" s="22">
        <v>2790</v>
      </c>
      <c r="E38" s="22">
        <f>SUM(C38:D38)</f>
        <v>4536</v>
      </c>
      <c r="F38" s="23">
        <f>E38/E44*100</f>
        <v>12.254822499594747</v>
      </c>
      <c r="G38" s="76">
        <v>96955</v>
      </c>
      <c r="H38" s="22">
        <v>108322</v>
      </c>
      <c r="I38" s="22">
        <f>G38+H38</f>
        <v>205277</v>
      </c>
      <c r="J38" s="23">
        <f>I38/I44*100</f>
        <v>48.67059615712904</v>
      </c>
      <c r="K38" s="56"/>
      <c r="L38" s="81" t="s">
        <v>10</v>
      </c>
      <c r="M38" s="82">
        <f>J12</f>
        <v>44.643084795711744</v>
      </c>
      <c r="Q38" s="57"/>
    </row>
    <row r="39" spans="1:17" ht="15" customHeight="1" x14ac:dyDescent="0.25">
      <c r="A39" s="260"/>
      <c r="B39" s="228" t="s">
        <v>29</v>
      </c>
      <c r="C39" s="25">
        <f>C36/C37*100</f>
        <v>97.963206307490154</v>
      </c>
      <c r="D39" s="24">
        <f>D36/D37*100</f>
        <v>88.189223057644099</v>
      </c>
      <c r="E39" s="24">
        <f>E36/E37*100</f>
        <v>91.344929995757312</v>
      </c>
      <c r="F39" s="23"/>
      <c r="G39" s="25">
        <f>G36/G37*100</f>
        <v>99.744802920795777</v>
      </c>
      <c r="H39" s="24">
        <f>H36/H37*100</f>
        <v>102.82528891910265</v>
      </c>
      <c r="I39" s="24">
        <f>I36/I37*100</f>
        <v>101.52553562726945</v>
      </c>
      <c r="J39" s="23"/>
      <c r="K39" s="56"/>
      <c r="L39" s="81" t="s">
        <v>11</v>
      </c>
      <c r="M39" s="82">
        <f>J18</f>
        <v>9.6221979110150535</v>
      </c>
      <c r="Q39" s="57"/>
    </row>
    <row r="40" spans="1:17" ht="15" customHeight="1" x14ac:dyDescent="0.25">
      <c r="A40" s="260"/>
      <c r="B40" s="228" t="s">
        <v>30</v>
      </c>
      <c r="C40" s="25">
        <f>C36/C38*100</f>
        <v>85.395189003436428</v>
      </c>
      <c r="D40" s="220">
        <f>D36/D38*100</f>
        <v>100.89605734767024</v>
      </c>
      <c r="E40" s="24">
        <f>E36/E38*100</f>
        <v>94.929453262786595</v>
      </c>
      <c r="F40" s="23"/>
      <c r="G40" s="25">
        <f>G36/G38*100</f>
        <v>55.228714352018983</v>
      </c>
      <c r="H40" s="24">
        <f>H36/H38*100</f>
        <v>69.817765550857629</v>
      </c>
      <c r="I40" s="24">
        <f>I36/I38*100</f>
        <v>62.927166706450308</v>
      </c>
      <c r="J40" s="23"/>
      <c r="K40" s="56"/>
      <c r="L40" s="81" t="s">
        <v>12</v>
      </c>
      <c r="M40" s="82">
        <f>J24</f>
        <v>0.14557076488394363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34.626103111936835</v>
      </c>
      <c r="D41" s="46">
        <f>D36/E36*100</f>
        <v>65.373896888063172</v>
      </c>
      <c r="E41" s="46">
        <f>SUM(C41:D41)</f>
        <v>100</v>
      </c>
      <c r="F41" s="26"/>
      <c r="G41" s="47">
        <f>G36/I36*100</f>
        <v>41.453067544029416</v>
      </c>
      <c r="H41" s="46">
        <f>H36/I36*100</f>
        <v>58.546932455970577</v>
      </c>
      <c r="I41" s="46">
        <f>SUM(G41:H41)</f>
        <v>100</v>
      </c>
      <c r="J41" s="26"/>
      <c r="K41" s="56"/>
      <c r="L41" s="81" t="s">
        <v>22</v>
      </c>
      <c r="M41" s="82">
        <f>J36</f>
        <v>38.297563246198408</v>
      </c>
      <c r="Q41" s="57"/>
    </row>
    <row r="42" spans="1:17" ht="15" customHeight="1" x14ac:dyDescent="0.25">
      <c r="A42" s="238" t="s">
        <v>19</v>
      </c>
      <c r="B42" s="235" t="s">
        <v>28</v>
      </c>
      <c r="C42" s="73">
        <f t="shared" ref="C42:D44" si="1">C30+C36</f>
        <v>4660</v>
      </c>
      <c r="D42" s="51">
        <f t="shared" si="1"/>
        <v>32825</v>
      </c>
      <c r="E42" s="51">
        <f>SUM(C42:D42)</f>
        <v>37485</v>
      </c>
      <c r="F42" s="52">
        <f>F6+F12+F18+F24+F36</f>
        <v>100</v>
      </c>
      <c r="G42" s="73">
        <f>G30+G36</f>
        <v>69221</v>
      </c>
      <c r="H42" s="51">
        <f t="shared" ref="G42:H44" si="2">H30+H36</f>
        <v>268072</v>
      </c>
      <c r="I42" s="51">
        <f>SUM(G42:H42)</f>
        <v>337293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24</v>
      </c>
      <c r="C43" s="74">
        <f t="shared" si="1"/>
        <v>4304</v>
      </c>
      <c r="D43" s="32">
        <f t="shared" si="1"/>
        <v>33412</v>
      </c>
      <c r="E43" s="32">
        <f>SUM(C43:D43)</f>
        <v>37716</v>
      </c>
      <c r="F43" s="33">
        <f>F31+F37</f>
        <v>100</v>
      </c>
      <c r="G43" s="74">
        <f t="shared" si="2"/>
        <v>68040</v>
      </c>
      <c r="H43" s="32">
        <f t="shared" si="2"/>
        <v>261343</v>
      </c>
      <c r="I43" s="32">
        <f>SUM(G43:H43)</f>
        <v>329383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4708</v>
      </c>
      <c r="D44" s="32">
        <f t="shared" si="1"/>
        <v>32306</v>
      </c>
      <c r="E44" s="32">
        <f>SUM(C44:D44)</f>
        <v>37014</v>
      </c>
      <c r="F44" s="33">
        <f>F32+F38</f>
        <v>100</v>
      </c>
      <c r="G44" s="74">
        <f t="shared" si="2"/>
        <v>114426</v>
      </c>
      <c r="H44" s="32">
        <f t="shared" si="2"/>
        <v>307342</v>
      </c>
      <c r="I44" s="192">
        <f>SUM(G44:H44)</f>
        <v>421768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29</v>
      </c>
      <c r="C45" s="35">
        <f>C42/C43*100</f>
        <v>108.27137546468401</v>
      </c>
      <c r="D45" s="34">
        <f>D42/D43*100</f>
        <v>98.243146175026936</v>
      </c>
      <c r="E45" s="34">
        <f>E42/E43*100</f>
        <v>99.387527839643653</v>
      </c>
      <c r="F45" s="33"/>
      <c r="G45" s="35">
        <f>G42/G43*100</f>
        <v>101.73574368018812</v>
      </c>
      <c r="H45" s="34">
        <f>H42/H43*100</f>
        <v>102.5747772084961</v>
      </c>
      <c r="I45" s="34">
        <f>I42/I43*100</f>
        <v>102.40145969889156</v>
      </c>
      <c r="J45" s="33"/>
      <c r="K45" s="56"/>
      <c r="Q45" s="57"/>
    </row>
    <row r="46" spans="1:17" ht="15" customHeight="1" x14ac:dyDescent="0.25">
      <c r="A46" s="238"/>
      <c r="B46" s="236" t="s">
        <v>30</v>
      </c>
      <c r="C46" s="35">
        <f>C42/C44*100</f>
        <v>98.980458793542908</v>
      </c>
      <c r="D46" s="34">
        <f>D42/D44*100</f>
        <v>101.60651272209498</v>
      </c>
      <c r="E46" s="34">
        <f>E42/E44*100</f>
        <v>101.27249148970661</v>
      </c>
      <c r="F46" s="33"/>
      <c r="G46" s="35">
        <f>G42/G44*100</f>
        <v>60.494118469578595</v>
      </c>
      <c r="H46" s="34">
        <f>H42/H44*100</f>
        <v>87.222703047419486</v>
      </c>
      <c r="I46" s="34">
        <f>I42/I44*100</f>
        <v>79.971216403330743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12.431639322395625</v>
      </c>
      <c r="D47" s="36">
        <f>D42/E42*100</f>
        <v>87.568360677604375</v>
      </c>
      <c r="E47" s="36">
        <f>SUM(C47:D47)</f>
        <v>100</v>
      </c>
      <c r="F47" s="37"/>
      <c r="G47" s="38">
        <f>G42/I42*100</f>
        <v>20.522513067273852</v>
      </c>
      <c r="H47" s="36">
        <f>H42/I42*100</f>
        <v>79.477486932726151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I83" sqref="I8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32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23</v>
      </c>
      <c r="B4" s="274" t="s">
        <v>28</v>
      </c>
      <c r="C4" s="274"/>
      <c r="D4" s="274"/>
      <c r="E4" s="275" t="s">
        <v>24</v>
      </c>
      <c r="F4" s="274"/>
      <c r="G4" s="276"/>
      <c r="H4" s="274" t="s">
        <v>9</v>
      </c>
      <c r="I4" s="274"/>
      <c r="J4" s="274"/>
      <c r="K4" s="277" t="s">
        <v>29</v>
      </c>
      <c r="L4" s="278"/>
      <c r="M4" s="274" t="s">
        <v>30</v>
      </c>
      <c r="N4" s="274"/>
      <c r="O4" s="279" t="s">
        <v>25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22.493969767151327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34</v>
      </c>
      <c r="B6" s="122">
        <v>5738</v>
      </c>
      <c r="C6" s="123">
        <v>46814</v>
      </c>
      <c r="D6" s="127">
        <f t="shared" ref="D6:D37" si="1">IF($C$83&lt;&gt;0,C6/$C$83*100,0)</f>
        <v>22.493969767151327</v>
      </c>
      <c r="E6" s="124">
        <v>6184</v>
      </c>
      <c r="F6" s="123">
        <v>49842</v>
      </c>
      <c r="G6" s="125">
        <f t="shared" ref="G6:G37" si="2">IF($F$83&lt;&gt;0,F6/$F$83*100,0)</f>
        <v>24.656070522238547</v>
      </c>
      <c r="H6" s="122">
        <v>6806</v>
      </c>
      <c r="I6" s="123">
        <v>59638</v>
      </c>
      <c r="J6" s="127">
        <f t="shared" ref="J6:J37" si="3">IF($I$83&lt;&gt;0,I6/$I$83*100,0)</f>
        <v>27.547565487710806</v>
      </c>
      <c r="K6" s="132">
        <f t="shared" ref="K6:K37" si="4">IF(OR(B6&lt;&gt;0)*(E6&lt;&gt;0),B6/E6*100," ")</f>
        <v>92.787839586028468</v>
      </c>
      <c r="L6" s="133">
        <f t="shared" ref="L6:L37" si="5">IF(OR(C6&lt;&gt;0)*(F6&lt;&gt;0),C6/F6*100," ")</f>
        <v>93.924802375506601</v>
      </c>
      <c r="M6" s="189">
        <f t="shared" ref="M6:M37" si="6">IF(OR(B6&lt;&gt;0)*(H6&lt;&gt;0),B6/H6*100," ")</f>
        <v>84.307963561563326</v>
      </c>
      <c r="N6" s="190">
        <f t="shared" ref="N6:N37" si="7">IF(OR(C6&lt;&gt;0)*(I6&lt;&gt;0),C6/I6*100," ")</f>
        <v>78.496931486636029</v>
      </c>
      <c r="O6" s="131">
        <f>IF(OR(E6&lt;&gt;0)*(H6&lt;&gt;0),E6/H6*100," ")</f>
        <v>90.861004995592126</v>
      </c>
      <c r="P6" s="133">
        <f>IF(OR(F6&lt;&gt;0)*(I6&lt;&gt;0),F6/I6*100," ")</f>
        <v>83.57423119487575</v>
      </c>
      <c r="Q6" t="str">
        <f t="shared" si="0"/>
        <v>Mađarska</v>
      </c>
      <c r="R6" s="101">
        <f t="shared" ref="R6:R14" si="8">D7</f>
        <v>11.772648209189018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35</v>
      </c>
      <c r="B7" s="108">
        <v>4649</v>
      </c>
      <c r="C7" s="109">
        <v>24501</v>
      </c>
      <c r="D7" s="128">
        <f t="shared" si="1"/>
        <v>11.772648209189018</v>
      </c>
      <c r="E7" s="112">
        <v>3950</v>
      </c>
      <c r="F7" s="109">
        <v>19721</v>
      </c>
      <c r="G7" s="39">
        <f t="shared" si="2"/>
        <v>9.7556752692321016</v>
      </c>
      <c r="H7" s="108">
        <v>3424</v>
      </c>
      <c r="I7" s="109">
        <v>18505</v>
      </c>
      <c r="J7" s="127">
        <f t="shared" si="3"/>
        <v>8.5476994424710497</v>
      </c>
      <c r="K7" s="132">
        <f t="shared" si="4"/>
        <v>117.69620253164557</v>
      </c>
      <c r="L7" s="133">
        <f t="shared" si="5"/>
        <v>124.23812179909741</v>
      </c>
      <c r="M7" s="40">
        <f t="shared" si="6"/>
        <v>135.7768691588785</v>
      </c>
      <c r="N7" s="41">
        <f t="shared" si="7"/>
        <v>132.40205349905432</v>
      </c>
      <c r="O7" s="131">
        <f t="shared" ref="O7:O38" si="9">IF(OR(E7&lt;&gt;0)*(H7&lt;&gt;0),E7/H7*100," ")</f>
        <v>115.36214953271029</v>
      </c>
      <c r="P7" s="133">
        <f t="shared" ref="P7:P70" si="10">IF(OR(F7&lt;&gt;0)*(I7&lt;&gt;0),F7/I7*100," ")</f>
        <v>106.57119697379088</v>
      </c>
      <c r="Q7" t="str">
        <f t="shared" si="0"/>
        <v>Slovenija</v>
      </c>
      <c r="R7" s="101">
        <f t="shared" si="8"/>
        <v>10.808291450042764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36</v>
      </c>
      <c r="B8" s="108">
        <v>3671</v>
      </c>
      <c r="C8" s="109">
        <v>22494</v>
      </c>
      <c r="D8" s="128">
        <f t="shared" si="1"/>
        <v>10.808291450042764</v>
      </c>
      <c r="E8" s="112">
        <v>3473</v>
      </c>
      <c r="F8" s="109">
        <v>20149</v>
      </c>
      <c r="G8" s="39">
        <f t="shared" si="2"/>
        <v>9.9674002839489688</v>
      </c>
      <c r="H8" s="108">
        <v>4082</v>
      </c>
      <c r="I8" s="109">
        <v>24082</v>
      </c>
      <c r="J8" s="127">
        <f t="shared" si="3"/>
        <v>11.123788055854517</v>
      </c>
      <c r="K8" s="132">
        <f t="shared" si="4"/>
        <v>105.70112294845954</v>
      </c>
      <c r="L8" s="133">
        <f t="shared" si="5"/>
        <v>111.63829470445184</v>
      </c>
      <c r="M8" s="40">
        <f t="shared" si="6"/>
        <v>89.931406173444401</v>
      </c>
      <c r="N8" s="41">
        <f t="shared" si="7"/>
        <v>93.405863300390337</v>
      </c>
      <c r="O8" s="131">
        <f t="shared" si="9"/>
        <v>85.08084272415482</v>
      </c>
      <c r="P8" s="133">
        <f t="shared" si="10"/>
        <v>83.66829997508512</v>
      </c>
      <c r="Q8" t="str">
        <f t="shared" si="0"/>
        <v>Austrija</v>
      </c>
      <c r="R8" s="101">
        <f t="shared" si="8"/>
        <v>9.9251386232810219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37</v>
      </c>
      <c r="B9" s="108">
        <v>3748</v>
      </c>
      <c r="C9" s="109">
        <v>20656</v>
      </c>
      <c r="D9" s="128">
        <f t="shared" si="1"/>
        <v>9.9251386232810219</v>
      </c>
      <c r="E9" s="112">
        <v>3611</v>
      </c>
      <c r="F9" s="109">
        <v>19154</v>
      </c>
      <c r="G9" s="39">
        <f t="shared" si="2"/>
        <v>9.4751890931936344</v>
      </c>
      <c r="H9" s="108">
        <v>3430</v>
      </c>
      <c r="I9" s="109">
        <v>21223</v>
      </c>
      <c r="J9" s="127">
        <f t="shared" si="3"/>
        <v>9.8031788850344821</v>
      </c>
      <c r="K9" s="132">
        <f t="shared" si="4"/>
        <v>103.79396289116589</v>
      </c>
      <c r="L9" s="133">
        <f t="shared" si="5"/>
        <v>107.84170408269813</v>
      </c>
      <c r="M9" s="40">
        <f t="shared" si="6"/>
        <v>109.27113702623907</v>
      </c>
      <c r="N9" s="41">
        <f t="shared" si="7"/>
        <v>97.328370164444237</v>
      </c>
      <c r="O9" s="131">
        <f t="shared" si="9"/>
        <v>105.27696793002916</v>
      </c>
      <c r="P9" s="133">
        <f t="shared" si="10"/>
        <v>90.251142628280633</v>
      </c>
      <c r="Q9" t="str">
        <f t="shared" si="0"/>
        <v>Slovačka</v>
      </c>
      <c r="R9" s="101">
        <f t="shared" si="8"/>
        <v>7.586561469935325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38</v>
      </c>
      <c r="B10" s="108">
        <v>2214</v>
      </c>
      <c r="C10" s="109">
        <v>15789</v>
      </c>
      <c r="D10" s="128">
        <f t="shared" si="1"/>
        <v>7.586561469935325</v>
      </c>
      <c r="E10" s="112">
        <v>2353</v>
      </c>
      <c r="F10" s="109">
        <v>15300</v>
      </c>
      <c r="G10" s="39">
        <f t="shared" si="2"/>
        <v>7.5686745915141795</v>
      </c>
      <c r="H10" s="108">
        <v>1835</v>
      </c>
      <c r="I10" s="109">
        <v>12292</v>
      </c>
      <c r="J10" s="127">
        <f t="shared" si="3"/>
        <v>5.6778341824833367</v>
      </c>
      <c r="K10" s="132">
        <f t="shared" si="4"/>
        <v>94.092647683807911</v>
      </c>
      <c r="L10" s="133">
        <f t="shared" si="5"/>
        <v>103.19607843137256</v>
      </c>
      <c r="M10" s="40">
        <f t="shared" si="6"/>
        <v>120.65395095367847</v>
      </c>
      <c r="N10" s="41">
        <f t="shared" si="7"/>
        <v>128.4493979824276</v>
      </c>
      <c r="O10" s="131">
        <f t="shared" si="9"/>
        <v>128.22888283378745</v>
      </c>
      <c r="P10" s="133">
        <f t="shared" si="10"/>
        <v>124.47120078099576</v>
      </c>
      <c r="Q10" t="str">
        <f t="shared" si="0"/>
        <v>Hrvatska</v>
      </c>
      <c r="R10" s="101">
        <f t="shared" si="8"/>
        <v>7.5313043561825497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39</v>
      </c>
      <c r="B11" s="116">
        <v>3169</v>
      </c>
      <c r="C11" s="117">
        <v>15674</v>
      </c>
      <c r="D11" s="129">
        <f t="shared" si="1"/>
        <v>7.5313043561825497</v>
      </c>
      <c r="E11" s="118">
        <v>2782</v>
      </c>
      <c r="F11" s="117">
        <v>14356</v>
      </c>
      <c r="G11" s="119">
        <f t="shared" si="2"/>
        <v>7.1016923160638932</v>
      </c>
      <c r="H11" s="116">
        <v>2962</v>
      </c>
      <c r="I11" s="110">
        <v>17471</v>
      </c>
      <c r="J11" s="152">
        <f t="shared" si="3"/>
        <v>8.0700814352559682</v>
      </c>
      <c r="K11" s="195">
        <f t="shared" si="4"/>
        <v>113.91085549964055</v>
      </c>
      <c r="L11" s="196">
        <f t="shared" si="5"/>
        <v>109.18083031485094</v>
      </c>
      <c r="M11" s="197">
        <f t="shared" si="6"/>
        <v>106.98852126941256</v>
      </c>
      <c r="N11" s="214">
        <f t="shared" si="7"/>
        <v>89.714383836071192</v>
      </c>
      <c r="O11" s="215">
        <f t="shared" si="9"/>
        <v>93.923024983119518</v>
      </c>
      <c r="P11" s="196">
        <f t="shared" si="10"/>
        <v>82.170453895026043</v>
      </c>
      <c r="Q11" t="str">
        <f t="shared" si="0"/>
        <v>Poljska</v>
      </c>
      <c r="R11" s="101">
        <f t="shared" si="8"/>
        <v>5.7284809579181042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40</v>
      </c>
      <c r="B12" s="116">
        <v>1678</v>
      </c>
      <c r="C12" s="117">
        <v>11922</v>
      </c>
      <c r="D12" s="129">
        <f t="shared" si="1"/>
        <v>5.7284809579181042</v>
      </c>
      <c r="E12" s="118">
        <v>1507</v>
      </c>
      <c r="F12" s="117">
        <v>9956</v>
      </c>
      <c r="G12" s="119">
        <f t="shared" si="2"/>
        <v>4.9250800152362864</v>
      </c>
      <c r="H12" s="116">
        <v>1332</v>
      </c>
      <c r="I12" s="110">
        <v>9648</v>
      </c>
      <c r="J12" s="152">
        <f t="shared" si="3"/>
        <v>4.4565362994304616</v>
      </c>
      <c r="K12" s="195">
        <f t="shared" si="4"/>
        <v>111.34704711347048</v>
      </c>
      <c r="L12" s="196">
        <f t="shared" si="5"/>
        <v>119.74688629971877</v>
      </c>
      <c r="M12" s="197">
        <f t="shared" si="6"/>
        <v>125.97597597597598</v>
      </c>
      <c r="N12" s="214">
        <f t="shared" si="7"/>
        <v>123.56965174129353</v>
      </c>
      <c r="O12" s="215">
        <f t="shared" si="9"/>
        <v>113.13813813813813</v>
      </c>
      <c r="P12" s="196">
        <f t="shared" si="10"/>
        <v>103.19237147595356</v>
      </c>
      <c r="Q12" t="str">
        <f t="shared" si="0"/>
        <v>Češka</v>
      </c>
      <c r="R12" s="101">
        <f t="shared" si="8"/>
        <v>5.3128513631689716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41</v>
      </c>
      <c r="B13" s="116">
        <v>1542</v>
      </c>
      <c r="C13" s="117">
        <v>11057</v>
      </c>
      <c r="D13" s="129">
        <f t="shared" si="1"/>
        <v>5.3128513631689716</v>
      </c>
      <c r="E13" s="118">
        <v>2142</v>
      </c>
      <c r="F13" s="117">
        <v>13870</v>
      </c>
      <c r="G13" s="119">
        <f t="shared" si="2"/>
        <v>6.8612755937452068</v>
      </c>
      <c r="H13" s="116">
        <v>1340</v>
      </c>
      <c r="I13" s="110">
        <v>9585</v>
      </c>
      <c r="J13" s="152">
        <f t="shared" si="3"/>
        <v>4.4274357825498516</v>
      </c>
      <c r="K13" s="195">
        <f t="shared" si="4"/>
        <v>71.988795518207283</v>
      </c>
      <c r="L13" s="196">
        <f t="shared" si="5"/>
        <v>79.718817591925017</v>
      </c>
      <c r="M13" s="197">
        <f t="shared" si="6"/>
        <v>115.07462686567165</v>
      </c>
      <c r="N13" s="214">
        <f t="shared" si="7"/>
        <v>115.35732916014607</v>
      </c>
      <c r="O13" s="215">
        <f t="shared" si="9"/>
        <v>159.85074626865671</v>
      </c>
      <c r="P13" s="196">
        <f t="shared" si="10"/>
        <v>144.70526864893063</v>
      </c>
      <c r="Q13" t="str">
        <f t="shared" si="0"/>
        <v>Italija</v>
      </c>
      <c r="R13" s="101">
        <f t="shared" si="8"/>
        <v>4.4018297312101788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42</v>
      </c>
      <c r="B14" s="116">
        <v>1521</v>
      </c>
      <c r="C14" s="117">
        <v>9161</v>
      </c>
      <c r="D14" s="129">
        <f t="shared" si="1"/>
        <v>4.4018297312101788</v>
      </c>
      <c r="E14" s="118">
        <v>1878</v>
      </c>
      <c r="F14" s="117">
        <v>10371</v>
      </c>
      <c r="G14" s="119">
        <f t="shared" si="2"/>
        <v>5.1303741299734353</v>
      </c>
      <c r="H14" s="116">
        <v>2292</v>
      </c>
      <c r="I14" s="110">
        <v>14101</v>
      </c>
      <c r="J14" s="152">
        <f t="shared" si="3"/>
        <v>6.5134347386265476</v>
      </c>
      <c r="K14" s="195">
        <f t="shared" si="4"/>
        <v>80.990415335463268</v>
      </c>
      <c r="L14" s="196">
        <f t="shared" si="5"/>
        <v>88.332851219747383</v>
      </c>
      <c r="M14" s="197">
        <f t="shared" si="6"/>
        <v>66.361256544502623</v>
      </c>
      <c r="N14" s="214">
        <f t="shared" si="7"/>
        <v>64.967023615346434</v>
      </c>
      <c r="O14" s="215">
        <f t="shared" si="9"/>
        <v>81.937172774869111</v>
      </c>
      <c r="P14" s="196">
        <f t="shared" si="10"/>
        <v>73.547975320899226</v>
      </c>
      <c r="Q14" t="str">
        <f t="shared" si="0"/>
        <v>Ukrajina</v>
      </c>
      <c r="R14" s="101">
        <f t="shared" si="8"/>
        <v>1.8897932903449006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43</v>
      </c>
      <c r="B15" s="116">
        <v>583</v>
      </c>
      <c r="C15" s="117">
        <v>3933</v>
      </c>
      <c r="D15" s="129">
        <f t="shared" si="1"/>
        <v>1.8897932903449006</v>
      </c>
      <c r="E15" s="118">
        <v>594</v>
      </c>
      <c r="F15" s="117">
        <v>4258</v>
      </c>
      <c r="G15" s="119">
        <f t="shared" si="2"/>
        <v>2.1063670856645347</v>
      </c>
      <c r="H15" s="116">
        <v>258</v>
      </c>
      <c r="I15" s="110">
        <v>1794</v>
      </c>
      <c r="J15" s="152">
        <f t="shared" si="3"/>
        <v>0.82867186164782836</v>
      </c>
      <c r="K15" s="195">
        <f t="shared" si="4"/>
        <v>98.148148148148152</v>
      </c>
      <c r="L15" s="196">
        <f t="shared" si="5"/>
        <v>92.367308595584788</v>
      </c>
      <c r="M15" s="197">
        <f t="shared" si="6"/>
        <v>225.96899224806202</v>
      </c>
      <c r="N15" s="214">
        <f t="shared" si="7"/>
        <v>219.23076923076925</v>
      </c>
      <c r="O15" s="215">
        <f t="shared" si="9"/>
        <v>230.23255813953489</v>
      </c>
      <c r="P15" s="196">
        <f t="shared" si="10"/>
        <v>237.34671125975476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44</v>
      </c>
      <c r="B16" s="79">
        <v>644</v>
      </c>
      <c r="C16" s="5">
        <v>3824</v>
      </c>
      <c r="D16" s="130">
        <f t="shared" si="1"/>
        <v>1.8374191564400966</v>
      </c>
      <c r="E16" s="80">
        <v>654</v>
      </c>
      <c r="F16" s="5">
        <v>3860</v>
      </c>
      <c r="G16" s="94">
        <f t="shared" si="2"/>
        <v>1.9094826093624011</v>
      </c>
      <c r="H16" s="79">
        <v>485</v>
      </c>
      <c r="I16" s="5">
        <v>3047</v>
      </c>
      <c r="J16" s="153">
        <f t="shared" si="3"/>
        <v>1.4074488084955032</v>
      </c>
      <c r="K16" s="194">
        <f t="shared" si="4"/>
        <v>98.470948012232412</v>
      </c>
      <c r="L16" s="198">
        <f t="shared" si="5"/>
        <v>99.067357512953365</v>
      </c>
      <c r="M16" s="95">
        <f t="shared" si="6"/>
        <v>132.78350515463916</v>
      </c>
      <c r="N16" s="96">
        <f t="shared" si="7"/>
        <v>125.50049228749589</v>
      </c>
      <c r="O16" s="199">
        <f t="shared" si="9"/>
        <v>134.84536082474227</v>
      </c>
      <c r="P16" s="198">
        <f t="shared" si="10"/>
        <v>126.68198227765015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45</v>
      </c>
      <c r="B17" s="79">
        <v>542</v>
      </c>
      <c r="C17" s="5">
        <v>3376</v>
      </c>
      <c r="D17" s="130">
        <f t="shared" si="1"/>
        <v>1.6221566611249387</v>
      </c>
      <c r="E17" s="80">
        <v>336</v>
      </c>
      <c r="F17" s="5">
        <v>2199</v>
      </c>
      <c r="G17" s="94">
        <f t="shared" si="2"/>
        <v>1.0878114657999793</v>
      </c>
      <c r="H17" s="79">
        <v>237</v>
      </c>
      <c r="I17" s="5">
        <v>1768</v>
      </c>
      <c r="J17" s="153">
        <f t="shared" si="3"/>
        <v>0.81666212452249742</v>
      </c>
      <c r="K17" s="194">
        <f t="shared" si="4"/>
        <v>161.30952380952382</v>
      </c>
      <c r="L17" s="198">
        <f t="shared" si="5"/>
        <v>153.5243292405639</v>
      </c>
      <c r="M17" s="95">
        <f t="shared" si="6"/>
        <v>228.69198312236287</v>
      </c>
      <c r="N17" s="96">
        <f t="shared" si="7"/>
        <v>190.9502262443439</v>
      </c>
      <c r="O17" s="199">
        <f t="shared" si="9"/>
        <v>141.77215189873417</v>
      </c>
      <c r="P17" s="198">
        <f t="shared" si="10"/>
        <v>124.37782805429865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46</v>
      </c>
      <c r="B18" s="79">
        <v>560</v>
      </c>
      <c r="C18" s="5">
        <v>2912</v>
      </c>
      <c r="D18" s="130">
        <f t="shared" si="1"/>
        <v>1.3992062195485255</v>
      </c>
      <c r="E18" s="80">
        <v>501</v>
      </c>
      <c r="F18" s="5">
        <v>2642</v>
      </c>
      <c r="G18" s="94">
        <f t="shared" si="2"/>
        <v>1.3069567497242134</v>
      </c>
      <c r="H18" s="79">
        <v>428</v>
      </c>
      <c r="I18" s="5">
        <v>2030</v>
      </c>
      <c r="J18" s="153">
        <f t="shared" si="3"/>
        <v>0.93768332170852364</v>
      </c>
      <c r="K18" s="194">
        <f t="shared" si="4"/>
        <v>111.77644710578842</v>
      </c>
      <c r="L18" s="198">
        <f t="shared" si="5"/>
        <v>110.21953065859198</v>
      </c>
      <c r="M18" s="95">
        <f t="shared" si="6"/>
        <v>130.84112149532709</v>
      </c>
      <c r="N18" s="96">
        <f t="shared" si="7"/>
        <v>143.44827586206895</v>
      </c>
      <c r="O18" s="199">
        <f t="shared" si="9"/>
        <v>117.05607476635514</v>
      </c>
      <c r="P18" s="198">
        <f t="shared" si="10"/>
        <v>130.14778325123154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47</v>
      </c>
      <c r="B19" s="141">
        <v>426</v>
      </c>
      <c r="C19" s="111">
        <v>2670</v>
      </c>
      <c r="D19" s="130">
        <f t="shared" si="1"/>
        <v>1.282926032347034</v>
      </c>
      <c r="E19" s="80">
        <v>377</v>
      </c>
      <c r="F19" s="5">
        <v>2263</v>
      </c>
      <c r="G19" s="94">
        <f t="shared" si="2"/>
        <v>1.1194712810847445</v>
      </c>
      <c r="H19" s="79">
        <v>511</v>
      </c>
      <c r="I19" s="5">
        <v>2834</v>
      </c>
      <c r="J19" s="153">
        <f t="shared" si="3"/>
        <v>1.3090613466610621</v>
      </c>
      <c r="K19" s="194">
        <f t="shared" si="4"/>
        <v>112.9973474801061</v>
      </c>
      <c r="L19" s="198">
        <f t="shared" si="5"/>
        <v>117.98497569597879</v>
      </c>
      <c r="M19" s="95">
        <f t="shared" si="6"/>
        <v>83.365949119373767</v>
      </c>
      <c r="N19" s="96">
        <f t="shared" si="7"/>
        <v>94.213126323218063</v>
      </c>
      <c r="O19" s="199">
        <f t="shared" si="9"/>
        <v>73.776908023483372</v>
      </c>
      <c r="P19" s="198">
        <f t="shared" si="10"/>
        <v>79.851799576570215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48</v>
      </c>
      <c r="B20" s="141">
        <v>335</v>
      </c>
      <c r="C20" s="111">
        <v>2084</v>
      </c>
      <c r="D20" s="130">
        <f t="shared" si="1"/>
        <v>1.0013550005285463</v>
      </c>
      <c r="E20" s="80">
        <v>343</v>
      </c>
      <c r="F20" s="5">
        <v>2239</v>
      </c>
      <c r="G20" s="94">
        <f t="shared" si="2"/>
        <v>1.1075988503529575</v>
      </c>
      <c r="H20" s="79">
        <v>300</v>
      </c>
      <c r="I20" s="5">
        <v>1803</v>
      </c>
      <c r="J20" s="153">
        <f t="shared" si="3"/>
        <v>0.83282907834505826</v>
      </c>
      <c r="K20" s="194">
        <f t="shared" si="4"/>
        <v>97.667638483965007</v>
      </c>
      <c r="L20" s="198">
        <f t="shared" si="5"/>
        <v>93.077266636891466</v>
      </c>
      <c r="M20" s="95">
        <f t="shared" si="6"/>
        <v>111.66666666666667</v>
      </c>
      <c r="N20" s="96">
        <f t="shared" si="7"/>
        <v>115.58513588463673</v>
      </c>
      <c r="O20" s="199">
        <f t="shared" si="9"/>
        <v>114.33333333333333</v>
      </c>
      <c r="P20" s="198">
        <f t="shared" si="10"/>
        <v>124.18191902384915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49</v>
      </c>
      <c r="B21" s="79">
        <v>384</v>
      </c>
      <c r="C21" s="5">
        <v>1969</v>
      </c>
      <c r="D21" s="130">
        <f t="shared" si="1"/>
        <v>0.94609788677577145</v>
      </c>
      <c r="E21" s="80">
        <v>529</v>
      </c>
      <c r="F21" s="5">
        <v>2863</v>
      </c>
      <c r="G21" s="94">
        <f t="shared" si="2"/>
        <v>1.4162820493794182</v>
      </c>
      <c r="H21" s="79">
        <v>418</v>
      </c>
      <c r="I21" s="5">
        <v>2853</v>
      </c>
      <c r="J21" s="153">
        <f t="shared" si="3"/>
        <v>1.3178376930218809</v>
      </c>
      <c r="K21" s="194">
        <f t="shared" si="4"/>
        <v>72.589792060491504</v>
      </c>
      <c r="L21" s="198">
        <f t="shared" si="5"/>
        <v>68.774013272790782</v>
      </c>
      <c r="M21" s="95">
        <f t="shared" si="6"/>
        <v>91.866028708133967</v>
      </c>
      <c r="N21" s="96">
        <f t="shared" si="7"/>
        <v>69.015071854188577</v>
      </c>
      <c r="O21" s="199">
        <f t="shared" si="9"/>
        <v>126.55502392344498</v>
      </c>
      <c r="P21" s="198">
        <f t="shared" si="10"/>
        <v>100.35050823694355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50</v>
      </c>
      <c r="B22" s="141">
        <v>251</v>
      </c>
      <c r="C22" s="111">
        <v>1324</v>
      </c>
      <c r="D22" s="130">
        <f t="shared" si="1"/>
        <v>0.63617755311890378</v>
      </c>
      <c r="E22" s="80">
        <v>226</v>
      </c>
      <c r="F22" s="5">
        <v>1217</v>
      </c>
      <c r="G22" s="94">
        <f t="shared" si="2"/>
        <v>0.60203117502436321</v>
      </c>
      <c r="H22" s="79">
        <v>231</v>
      </c>
      <c r="I22" s="5">
        <v>1315</v>
      </c>
      <c r="J22" s="153">
        <f t="shared" si="3"/>
        <v>0.60741555076192544</v>
      </c>
      <c r="K22" s="194">
        <f t="shared" si="4"/>
        <v>111.06194690265487</v>
      </c>
      <c r="L22" s="198">
        <f t="shared" si="5"/>
        <v>108.79211175020542</v>
      </c>
      <c r="M22" s="95">
        <f t="shared" si="6"/>
        <v>108.65800865800865</v>
      </c>
      <c r="N22" s="96">
        <f t="shared" si="7"/>
        <v>100.68441064638782</v>
      </c>
      <c r="O22" s="199">
        <f t="shared" si="9"/>
        <v>97.835497835497833</v>
      </c>
      <c r="P22" s="198">
        <f t="shared" si="10"/>
        <v>92.547528517110266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51</v>
      </c>
      <c r="B23" s="141">
        <v>252</v>
      </c>
      <c r="C23" s="111">
        <v>1290</v>
      </c>
      <c r="D23" s="130">
        <f t="shared" si="1"/>
        <v>0.61984066731373555</v>
      </c>
      <c r="E23" s="80">
        <v>232</v>
      </c>
      <c r="F23" s="5">
        <v>1240</v>
      </c>
      <c r="G23" s="94">
        <f t="shared" si="2"/>
        <v>0.6134089211423257</v>
      </c>
      <c r="H23" s="79">
        <v>337</v>
      </c>
      <c r="I23" s="5">
        <v>1856</v>
      </c>
      <c r="J23" s="153">
        <f t="shared" si="3"/>
        <v>0.85731046556207879</v>
      </c>
      <c r="K23" s="194">
        <f t="shared" si="4"/>
        <v>108.62068965517241</v>
      </c>
      <c r="L23" s="198">
        <f t="shared" si="5"/>
        <v>104.03225806451613</v>
      </c>
      <c r="M23" s="95">
        <f t="shared" si="6"/>
        <v>74.777448071216611</v>
      </c>
      <c r="N23" s="96">
        <f t="shared" si="7"/>
        <v>69.504310344827587</v>
      </c>
      <c r="O23" s="199">
        <f t="shared" si="9"/>
        <v>68.842729970326417</v>
      </c>
      <c r="P23" s="198">
        <f t="shared" si="10"/>
        <v>66.810344827586206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52</v>
      </c>
      <c r="B24" s="141">
        <v>188</v>
      </c>
      <c r="C24" s="111">
        <v>780</v>
      </c>
      <c r="D24" s="130">
        <f t="shared" si="1"/>
        <v>0.37478738023621211</v>
      </c>
      <c r="E24" s="80">
        <v>190</v>
      </c>
      <c r="F24" s="5">
        <v>759</v>
      </c>
      <c r="G24" s="94">
        <f t="shared" si="2"/>
        <v>0.37546562189276228</v>
      </c>
      <c r="H24" s="79">
        <v>242</v>
      </c>
      <c r="I24" s="5">
        <v>1046</v>
      </c>
      <c r="J24" s="153">
        <f t="shared" si="3"/>
        <v>0.48316096281138704</v>
      </c>
      <c r="K24" s="194">
        <f t="shared" si="4"/>
        <v>98.94736842105263</v>
      </c>
      <c r="L24" s="198">
        <f t="shared" si="5"/>
        <v>102.76679841897234</v>
      </c>
      <c r="M24" s="95">
        <f t="shared" si="6"/>
        <v>77.685950413223139</v>
      </c>
      <c r="N24" s="96">
        <f t="shared" si="7"/>
        <v>74.569789674952204</v>
      </c>
      <c r="O24" s="199">
        <f t="shared" si="9"/>
        <v>78.512396694214885</v>
      </c>
      <c r="P24" s="198">
        <f t="shared" si="10"/>
        <v>72.562141491395792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53</v>
      </c>
      <c r="B25" s="141">
        <v>181</v>
      </c>
      <c r="C25" s="111">
        <v>762</v>
      </c>
      <c r="D25" s="130">
        <f t="shared" si="1"/>
        <v>0.36613844069229956</v>
      </c>
      <c r="E25" s="80">
        <v>184</v>
      </c>
      <c r="F25" s="5">
        <v>873</v>
      </c>
      <c r="G25" s="94">
        <f t="shared" si="2"/>
        <v>0.4318596678687503</v>
      </c>
      <c r="H25" s="79">
        <v>151</v>
      </c>
      <c r="I25" s="5">
        <v>686</v>
      </c>
      <c r="J25" s="153">
        <f t="shared" si="3"/>
        <v>0.31687229492219077</v>
      </c>
      <c r="K25" s="194">
        <f t="shared" si="4"/>
        <v>98.369565217391312</v>
      </c>
      <c r="L25" s="198">
        <f t="shared" si="5"/>
        <v>87.285223367697597</v>
      </c>
      <c r="M25" s="95">
        <f t="shared" si="6"/>
        <v>119.86754966887416</v>
      </c>
      <c r="N25" s="96">
        <f t="shared" si="7"/>
        <v>111.07871720116617</v>
      </c>
      <c r="O25" s="199">
        <f t="shared" si="9"/>
        <v>121.85430463576159</v>
      </c>
      <c r="P25" s="198">
        <f t="shared" si="10"/>
        <v>127.25947521865891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54</v>
      </c>
      <c r="B26" s="141">
        <v>99</v>
      </c>
      <c r="C26" s="111">
        <v>508</v>
      </c>
      <c r="D26" s="130">
        <f t="shared" si="1"/>
        <v>0.24409229379486638</v>
      </c>
      <c r="E26" s="80">
        <v>78</v>
      </c>
      <c r="F26" s="5">
        <v>293</v>
      </c>
      <c r="G26" s="94">
        <f t="shared" si="2"/>
        <v>0.14494259185056568</v>
      </c>
      <c r="H26" s="79">
        <v>105</v>
      </c>
      <c r="I26" s="5">
        <v>762</v>
      </c>
      <c r="J26" s="153">
        <f t="shared" si="3"/>
        <v>0.35197768036546556</v>
      </c>
      <c r="K26" s="194">
        <f t="shared" si="4"/>
        <v>126.92307692307692</v>
      </c>
      <c r="L26" s="198">
        <f t="shared" si="5"/>
        <v>173.3788395904437</v>
      </c>
      <c r="M26" s="95">
        <f t="shared" si="6"/>
        <v>94.285714285714278</v>
      </c>
      <c r="N26" s="96">
        <f t="shared" si="7"/>
        <v>66.666666666666657</v>
      </c>
      <c r="O26" s="199">
        <f t="shared" si="9"/>
        <v>74.285714285714292</v>
      </c>
      <c r="P26" s="198">
        <f t="shared" si="10"/>
        <v>38.451443569553803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55</v>
      </c>
      <c r="B27" s="141">
        <v>72</v>
      </c>
      <c r="C27" s="111">
        <v>480</v>
      </c>
      <c r="D27" s="130">
        <f t="shared" si="1"/>
        <v>0.23063838783766905</v>
      </c>
      <c r="E27" s="80">
        <v>40</v>
      </c>
      <c r="F27" s="5">
        <v>270</v>
      </c>
      <c r="G27" s="94">
        <f t="shared" si="2"/>
        <v>0.13356484573260316</v>
      </c>
      <c r="H27" s="79">
        <v>289</v>
      </c>
      <c r="I27" s="5">
        <v>2722</v>
      </c>
      <c r="J27" s="153">
        <f t="shared" si="3"/>
        <v>1.2573270944288677</v>
      </c>
      <c r="K27" s="194">
        <f t="shared" si="4"/>
        <v>180</v>
      </c>
      <c r="L27" s="198">
        <f t="shared" si="5"/>
        <v>177.77777777777777</v>
      </c>
      <c r="M27" s="95">
        <f t="shared" si="6"/>
        <v>24.913494809688579</v>
      </c>
      <c r="N27" s="96">
        <f t="shared" si="7"/>
        <v>17.634092578986042</v>
      </c>
      <c r="O27" s="199">
        <f t="shared" si="9"/>
        <v>13.84083044982699</v>
      </c>
      <c r="P27" s="198">
        <f t="shared" si="10"/>
        <v>9.9191770756796469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56</v>
      </c>
      <c r="B28" s="79">
        <v>60</v>
      </c>
      <c r="C28" s="5">
        <v>374</v>
      </c>
      <c r="D28" s="130">
        <f t="shared" si="1"/>
        <v>0.17970574385685043</v>
      </c>
      <c r="E28" s="80">
        <v>139</v>
      </c>
      <c r="F28" s="5">
        <v>918</v>
      </c>
      <c r="G28" s="94">
        <f t="shared" si="2"/>
        <v>0.45412047549085083</v>
      </c>
      <c r="H28" s="79">
        <v>131</v>
      </c>
      <c r="I28" s="5">
        <v>1103</v>
      </c>
      <c r="J28" s="153">
        <f t="shared" si="3"/>
        <v>0.50949000189384319</v>
      </c>
      <c r="K28" s="194">
        <f t="shared" si="4"/>
        <v>43.165467625899282</v>
      </c>
      <c r="L28" s="198">
        <f t="shared" si="5"/>
        <v>40.74074074074074</v>
      </c>
      <c r="M28" s="95">
        <f t="shared" si="6"/>
        <v>45.801526717557252</v>
      </c>
      <c r="N28" s="96">
        <f t="shared" si="7"/>
        <v>33.907524932003625</v>
      </c>
      <c r="O28" s="199">
        <f t="shared" si="9"/>
        <v>106.10687022900764</v>
      </c>
      <c r="P28" s="198">
        <f t="shared" si="10"/>
        <v>83.227561196736175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57</v>
      </c>
      <c r="B29" s="79">
        <v>76</v>
      </c>
      <c r="C29" s="5">
        <v>364</v>
      </c>
      <c r="D29" s="130">
        <f t="shared" si="1"/>
        <v>0.17490077744356569</v>
      </c>
      <c r="E29" s="80">
        <v>56</v>
      </c>
      <c r="F29" s="5">
        <v>424</v>
      </c>
      <c r="G29" s="94">
        <f t="shared" si="2"/>
        <v>0.20974627626156947</v>
      </c>
      <c r="H29" s="79">
        <v>83</v>
      </c>
      <c r="I29" s="5">
        <v>533</v>
      </c>
      <c r="J29" s="153">
        <f t="shared" si="3"/>
        <v>0.24619961106928231</v>
      </c>
      <c r="K29" s="194">
        <f t="shared" si="4"/>
        <v>135.71428571428572</v>
      </c>
      <c r="L29" s="198">
        <f t="shared" si="5"/>
        <v>85.84905660377359</v>
      </c>
      <c r="M29" s="95">
        <f t="shared" si="6"/>
        <v>91.566265060240966</v>
      </c>
      <c r="N29" s="96">
        <f t="shared" si="7"/>
        <v>68.292682926829272</v>
      </c>
      <c r="O29" s="199">
        <f t="shared" si="9"/>
        <v>67.46987951807229</v>
      </c>
      <c r="P29" s="198">
        <f t="shared" si="10"/>
        <v>79.549718574108823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58</v>
      </c>
      <c r="B30" s="79">
        <v>87</v>
      </c>
      <c r="C30" s="5">
        <v>357</v>
      </c>
      <c r="D30" s="130">
        <f t="shared" si="1"/>
        <v>0.17153730095426634</v>
      </c>
      <c r="E30" s="80">
        <v>100</v>
      </c>
      <c r="F30" s="5">
        <v>411</v>
      </c>
      <c r="G30" s="94">
        <f t="shared" si="2"/>
        <v>0.20331537628185151</v>
      </c>
      <c r="H30" s="79">
        <v>96</v>
      </c>
      <c r="I30" s="5">
        <v>460</v>
      </c>
      <c r="J30" s="153">
        <f t="shared" si="3"/>
        <v>0.21247996452508419</v>
      </c>
      <c r="K30" s="194">
        <f t="shared" si="4"/>
        <v>87</v>
      </c>
      <c r="L30" s="198">
        <f t="shared" si="5"/>
        <v>86.861313868613138</v>
      </c>
      <c r="M30" s="95">
        <f t="shared" si="6"/>
        <v>90.625</v>
      </c>
      <c r="N30" s="96">
        <f t="shared" si="7"/>
        <v>77.608695652173907</v>
      </c>
      <c r="O30" s="199">
        <f t="shared" si="9"/>
        <v>104.16666666666667</v>
      </c>
      <c r="P30" s="198">
        <f t="shared" si="10"/>
        <v>89.347826086956516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59</v>
      </c>
      <c r="B31" s="79">
        <v>70</v>
      </c>
      <c r="C31" s="5">
        <v>350</v>
      </c>
      <c r="D31" s="130">
        <f t="shared" si="1"/>
        <v>0.16817382446496701</v>
      </c>
      <c r="E31" s="80">
        <v>36</v>
      </c>
      <c r="F31" s="5">
        <v>150</v>
      </c>
      <c r="G31" s="94">
        <f t="shared" si="2"/>
        <v>7.4202692073668433E-2</v>
      </c>
      <c r="H31" s="79">
        <v>51</v>
      </c>
      <c r="I31" s="5">
        <v>233</v>
      </c>
      <c r="J31" s="153">
        <f t="shared" si="3"/>
        <v>0.10762572116161873</v>
      </c>
      <c r="K31" s="194">
        <f t="shared" si="4"/>
        <v>194.44444444444443</v>
      </c>
      <c r="L31" s="198">
        <f t="shared" si="5"/>
        <v>233.33333333333334</v>
      </c>
      <c r="M31" s="95">
        <f t="shared" si="6"/>
        <v>137.25490196078431</v>
      </c>
      <c r="N31" s="96">
        <f t="shared" si="7"/>
        <v>150.2145922746781</v>
      </c>
      <c r="O31" s="199">
        <f t="shared" si="9"/>
        <v>70.588235294117652</v>
      </c>
      <c r="P31" s="198">
        <f t="shared" si="10"/>
        <v>64.377682403433482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60</v>
      </c>
      <c r="B32" s="79">
        <v>38</v>
      </c>
      <c r="C32" s="5">
        <v>336</v>
      </c>
      <c r="D32" s="130">
        <f t="shared" si="1"/>
        <v>0.16144687148636833</v>
      </c>
      <c r="E32" s="80">
        <v>14</v>
      </c>
      <c r="F32" s="5">
        <v>110</v>
      </c>
      <c r="G32" s="94">
        <f t="shared" si="2"/>
        <v>5.4415307520690182E-2</v>
      </c>
      <c r="H32" s="79">
        <v>39</v>
      </c>
      <c r="I32" s="5">
        <v>222</v>
      </c>
      <c r="J32" s="153">
        <f t="shared" si="3"/>
        <v>0.10254467853167107</v>
      </c>
      <c r="K32" s="194">
        <f t="shared" si="4"/>
        <v>271.42857142857144</v>
      </c>
      <c r="L32" s="198">
        <f t="shared" si="5"/>
        <v>305.4545454545455</v>
      </c>
      <c r="M32" s="95">
        <f t="shared" si="6"/>
        <v>97.435897435897431</v>
      </c>
      <c r="N32" s="96">
        <f t="shared" si="7"/>
        <v>151.35135135135135</v>
      </c>
      <c r="O32" s="199">
        <f t="shared" si="9"/>
        <v>35.897435897435898</v>
      </c>
      <c r="P32" s="198">
        <f t="shared" si="10"/>
        <v>49.549549549549546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61</v>
      </c>
      <c r="B33" s="79">
        <v>44</v>
      </c>
      <c r="C33" s="5">
        <v>312</v>
      </c>
      <c r="D33" s="130">
        <f t="shared" si="1"/>
        <v>0.14991495209448485</v>
      </c>
      <c r="E33" s="80">
        <v>24</v>
      </c>
      <c r="F33" s="5">
        <v>260</v>
      </c>
      <c r="G33" s="94">
        <f t="shared" si="2"/>
        <v>0.12861799959435863</v>
      </c>
      <c r="H33" s="79">
        <v>48</v>
      </c>
      <c r="I33" s="5">
        <v>313</v>
      </c>
      <c r="J33" s="153">
        <f t="shared" si="3"/>
        <v>0.14457875847032903</v>
      </c>
      <c r="K33" s="194">
        <f t="shared" si="4"/>
        <v>183.33333333333331</v>
      </c>
      <c r="L33" s="198">
        <f t="shared" si="5"/>
        <v>120</v>
      </c>
      <c r="M33" s="95">
        <f t="shared" si="6"/>
        <v>91.666666666666657</v>
      </c>
      <c r="N33" s="96">
        <f t="shared" si="7"/>
        <v>99.680511182108617</v>
      </c>
      <c r="O33" s="199">
        <f t="shared" si="9"/>
        <v>50</v>
      </c>
      <c r="P33" s="198">
        <f t="shared" si="10"/>
        <v>83.067092651757193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62</v>
      </c>
      <c r="B34" s="79">
        <v>28</v>
      </c>
      <c r="C34" s="5">
        <v>301</v>
      </c>
      <c r="D34" s="130">
        <f t="shared" si="1"/>
        <v>0.14462948903987161</v>
      </c>
      <c r="E34" s="80">
        <v>36</v>
      </c>
      <c r="F34" s="5">
        <v>171</v>
      </c>
      <c r="G34" s="94">
        <f t="shared" si="2"/>
        <v>8.4591068963982011E-2</v>
      </c>
      <c r="H34" s="79">
        <v>34</v>
      </c>
      <c r="I34" s="5">
        <v>149</v>
      </c>
      <c r="J34" s="153">
        <f t="shared" si="3"/>
        <v>6.8825031987472918E-2</v>
      </c>
      <c r="K34" s="194">
        <f t="shared" si="4"/>
        <v>77.777777777777786</v>
      </c>
      <c r="L34" s="198">
        <f t="shared" si="5"/>
        <v>176.0233918128655</v>
      </c>
      <c r="M34" s="95">
        <f t="shared" si="6"/>
        <v>82.35294117647058</v>
      </c>
      <c r="N34" s="96">
        <f t="shared" si="7"/>
        <v>202.01342281879192</v>
      </c>
      <c r="O34" s="199">
        <f t="shared" si="9"/>
        <v>105.88235294117648</v>
      </c>
      <c r="P34" s="198">
        <f t="shared" si="10"/>
        <v>114.76510067114094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63</v>
      </c>
      <c r="B35" s="79">
        <v>29</v>
      </c>
      <c r="C35" s="5">
        <v>180</v>
      </c>
      <c r="D35" s="130">
        <f t="shared" si="1"/>
        <v>8.6489395439125871E-2</v>
      </c>
      <c r="E35" s="80">
        <v>12</v>
      </c>
      <c r="F35" s="5">
        <v>71</v>
      </c>
      <c r="G35" s="94">
        <f t="shared" si="2"/>
        <v>3.5122607581536389E-2</v>
      </c>
      <c r="H35" s="79">
        <v>15</v>
      </c>
      <c r="I35" s="5">
        <v>122</v>
      </c>
      <c r="J35" s="153">
        <f t="shared" si="3"/>
        <v>5.6353381895783199E-2</v>
      </c>
      <c r="K35" s="194">
        <f t="shared" si="4"/>
        <v>241.66666666666666</v>
      </c>
      <c r="L35" s="198">
        <f t="shared" si="5"/>
        <v>253.52112676056339</v>
      </c>
      <c r="M35" s="95">
        <f t="shared" si="6"/>
        <v>193.33333333333334</v>
      </c>
      <c r="N35" s="96">
        <f t="shared" si="7"/>
        <v>147.54098360655738</v>
      </c>
      <c r="O35" s="199">
        <f t="shared" si="9"/>
        <v>80</v>
      </c>
      <c r="P35" s="198">
        <f t="shared" si="10"/>
        <v>58.196721311475407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64</v>
      </c>
      <c r="B36" s="79">
        <v>43</v>
      </c>
      <c r="C36" s="5">
        <v>107</v>
      </c>
      <c r="D36" s="130">
        <f t="shared" si="1"/>
        <v>5.1413140622147052E-2</v>
      </c>
      <c r="E36" s="80">
        <v>56</v>
      </c>
      <c r="F36" s="5">
        <v>193</v>
      </c>
      <c r="G36" s="94">
        <f t="shared" si="2"/>
        <v>9.5474130468120047E-2</v>
      </c>
      <c r="H36" s="79">
        <v>58</v>
      </c>
      <c r="I36" s="5">
        <v>219</v>
      </c>
      <c r="J36" s="153">
        <f t="shared" si="3"/>
        <v>0.10115893963259442</v>
      </c>
      <c r="K36" s="194">
        <f t="shared" si="4"/>
        <v>76.785714285714292</v>
      </c>
      <c r="L36" s="198">
        <f t="shared" si="5"/>
        <v>55.440414507772019</v>
      </c>
      <c r="M36" s="95">
        <f t="shared" si="6"/>
        <v>74.137931034482762</v>
      </c>
      <c r="N36" s="96">
        <f t="shared" si="7"/>
        <v>48.858447488584474</v>
      </c>
      <c r="O36" s="199">
        <f t="shared" si="9"/>
        <v>96.551724137931032</v>
      </c>
      <c r="P36" s="198">
        <f t="shared" si="10"/>
        <v>88.12785388127854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65</v>
      </c>
      <c r="B37" s="79">
        <v>16</v>
      </c>
      <c r="C37" s="5">
        <v>106</v>
      </c>
      <c r="D37" s="130">
        <f t="shared" si="1"/>
        <v>5.0932643980818572E-2</v>
      </c>
      <c r="E37" s="80">
        <v>15</v>
      </c>
      <c r="F37" s="5">
        <v>63</v>
      </c>
      <c r="G37" s="94">
        <f t="shared" si="2"/>
        <v>3.116513067094074E-2</v>
      </c>
      <c r="H37" s="79">
        <v>19</v>
      </c>
      <c r="I37" s="5">
        <v>86</v>
      </c>
      <c r="J37" s="153">
        <f t="shared" si="3"/>
        <v>3.9724515106863562E-2</v>
      </c>
      <c r="K37" s="194">
        <f t="shared" si="4"/>
        <v>106.66666666666667</v>
      </c>
      <c r="L37" s="198">
        <f t="shared" si="5"/>
        <v>168.25396825396825</v>
      </c>
      <c r="M37" s="95">
        <f t="shared" si="6"/>
        <v>84.210526315789465</v>
      </c>
      <c r="N37" s="96">
        <f t="shared" si="7"/>
        <v>123.25581395348837</v>
      </c>
      <c r="O37" s="199">
        <f t="shared" si="9"/>
        <v>78.94736842105263</v>
      </c>
      <c r="P37" s="198">
        <f t="shared" si="10"/>
        <v>73.255813953488371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66</v>
      </c>
      <c r="B38" s="79">
        <v>26</v>
      </c>
      <c r="C38" s="5">
        <v>105</v>
      </c>
      <c r="D38" s="130">
        <f t="shared" ref="D38:D69" si="11">IF($C$83&lt;&gt;0,C38/$C$83*100,0)</f>
        <v>5.0452147339490092E-2</v>
      </c>
      <c r="E38" s="80">
        <v>54</v>
      </c>
      <c r="F38" s="5">
        <v>183</v>
      </c>
      <c r="G38" s="94">
        <f t="shared" ref="G38:G69" si="12">IF($F$83&lt;&gt;0,F38/$F$83*100,0)</f>
        <v>9.0527284329875488E-2</v>
      </c>
      <c r="H38" s="79">
        <v>59</v>
      </c>
      <c r="I38" s="5">
        <v>288</v>
      </c>
      <c r="J38" s="153">
        <f t="shared" ref="J38:J69" si="13">IF($I$83&lt;&gt;0,I38/$I$83*100,0)</f>
        <v>0.13303093431135704</v>
      </c>
      <c r="K38" s="194">
        <f t="shared" ref="K38:K69" si="14">IF(OR(B38&lt;&gt;0)*(E38&lt;&gt;0),B38/E38*100," ")</f>
        <v>48.148148148148145</v>
      </c>
      <c r="L38" s="198">
        <f t="shared" ref="L38:L69" si="15">IF(OR(C38&lt;&gt;0)*(F38&lt;&gt;0),C38/F38*100," ")</f>
        <v>57.377049180327866</v>
      </c>
      <c r="M38" s="95">
        <f t="shared" ref="M38:M69" si="16">IF(OR(B38&lt;&gt;0)*(H38&lt;&gt;0),B38/H38*100," ")</f>
        <v>44.067796610169488</v>
      </c>
      <c r="N38" s="96">
        <f t="shared" ref="N38:N69" si="17">IF(OR(C38&lt;&gt;0)*(I38&lt;&gt;0),C38/I38*100," ")</f>
        <v>36.458333333333329</v>
      </c>
      <c r="O38" s="199">
        <f t="shared" si="9"/>
        <v>91.525423728813564</v>
      </c>
      <c r="P38" s="198">
        <f t="shared" si="10"/>
        <v>63.541666666666664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67</v>
      </c>
      <c r="B39" s="79">
        <v>19</v>
      </c>
      <c r="C39" s="5">
        <v>99</v>
      </c>
      <c r="D39" s="130">
        <f t="shared" si="11"/>
        <v>4.7569167491519238E-2</v>
      </c>
      <c r="E39" s="80">
        <v>21</v>
      </c>
      <c r="F39" s="5">
        <v>84</v>
      </c>
      <c r="G39" s="94">
        <f t="shared" si="12"/>
        <v>4.1553507561254324E-2</v>
      </c>
      <c r="H39" s="79">
        <v>9</v>
      </c>
      <c r="I39" s="5">
        <v>49</v>
      </c>
      <c r="J39" s="153">
        <f t="shared" si="13"/>
        <v>2.2633735351585055E-2</v>
      </c>
      <c r="K39" s="194">
        <f t="shared" si="14"/>
        <v>90.476190476190482</v>
      </c>
      <c r="L39" s="198">
        <f t="shared" si="15"/>
        <v>117.85714285714286</v>
      </c>
      <c r="M39" s="95">
        <f t="shared" si="16"/>
        <v>211.11111111111111</v>
      </c>
      <c r="N39" s="96">
        <f t="shared" si="17"/>
        <v>202.0408163265306</v>
      </c>
      <c r="O39" s="199">
        <f t="shared" ref="O39:O70" si="18">IF(OR(E39&lt;&gt;0)*(H39&lt;&gt;0),E39/H39*100," ")</f>
        <v>233.33333333333334</v>
      </c>
      <c r="P39" s="198">
        <f t="shared" si="10"/>
        <v>171.42857142857142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68</v>
      </c>
      <c r="B40" s="79">
        <v>13</v>
      </c>
      <c r="C40" s="5">
        <v>93</v>
      </c>
      <c r="D40" s="130">
        <f t="shared" si="11"/>
        <v>4.468618764354837E-2</v>
      </c>
      <c r="E40" s="80">
        <v>42</v>
      </c>
      <c r="F40" s="5">
        <v>195</v>
      </c>
      <c r="G40" s="94">
        <f t="shared" si="12"/>
        <v>9.6463499695768964E-2</v>
      </c>
      <c r="H40" s="79">
        <v>27</v>
      </c>
      <c r="I40" s="5">
        <v>107</v>
      </c>
      <c r="J40" s="153">
        <f t="shared" si="13"/>
        <v>4.9424687400400021E-2</v>
      </c>
      <c r="K40" s="194">
        <f t="shared" si="14"/>
        <v>30.952380952380953</v>
      </c>
      <c r="L40" s="198">
        <f t="shared" si="15"/>
        <v>47.692307692307693</v>
      </c>
      <c r="M40" s="95">
        <f t="shared" si="16"/>
        <v>48.148148148148145</v>
      </c>
      <c r="N40" s="96">
        <f t="shared" si="17"/>
        <v>86.915887850467286</v>
      </c>
      <c r="O40" s="199">
        <f t="shared" si="18"/>
        <v>155.55555555555557</v>
      </c>
      <c r="P40" s="198">
        <f t="shared" si="10"/>
        <v>182.24299065420561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69</v>
      </c>
      <c r="B41" s="79">
        <v>0</v>
      </c>
      <c r="C41" s="5">
        <v>93</v>
      </c>
      <c r="D41" s="130">
        <f t="shared" si="11"/>
        <v>4.468618764354837E-2</v>
      </c>
      <c r="E41" s="80">
        <v>2</v>
      </c>
      <c r="F41" s="5">
        <v>9</v>
      </c>
      <c r="G41" s="94">
        <f t="shared" si="12"/>
        <v>4.4521615244201059E-3</v>
      </c>
      <c r="H41" s="79">
        <v>1</v>
      </c>
      <c r="I41" s="5">
        <v>4</v>
      </c>
      <c r="J41" s="153">
        <f t="shared" si="13"/>
        <v>1.8476518654355146E-3</v>
      </c>
      <c r="K41" s="194" t="str">
        <f t="shared" si="14"/>
        <v xml:space="preserve"> </v>
      </c>
      <c r="L41" s="198">
        <f t="shared" si="15"/>
        <v>1033.3333333333335</v>
      </c>
      <c r="M41" s="95" t="str">
        <f t="shared" si="16"/>
        <v xml:space="preserve"> </v>
      </c>
      <c r="N41" s="96">
        <f t="shared" si="17"/>
        <v>2325</v>
      </c>
      <c r="O41" s="199">
        <f t="shared" si="18"/>
        <v>200</v>
      </c>
      <c r="P41" s="198">
        <f t="shared" si="10"/>
        <v>225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70</v>
      </c>
      <c r="B42" s="79">
        <v>0</v>
      </c>
      <c r="C42" s="5">
        <v>92</v>
      </c>
      <c r="D42" s="130">
        <f t="shared" si="11"/>
        <v>4.4205691002219896E-2</v>
      </c>
      <c r="E42" s="80">
        <v>6</v>
      </c>
      <c r="F42" s="5">
        <v>75</v>
      </c>
      <c r="G42" s="94">
        <f t="shared" si="12"/>
        <v>3.7101346036834217E-2</v>
      </c>
      <c r="H42" s="79">
        <v>7</v>
      </c>
      <c r="I42" s="5">
        <v>11</v>
      </c>
      <c r="J42" s="153">
        <f t="shared" si="13"/>
        <v>5.0810426299476652E-3</v>
      </c>
      <c r="K42" s="194" t="str">
        <f t="shared" si="14"/>
        <v xml:space="preserve"> </v>
      </c>
      <c r="L42" s="198">
        <f t="shared" si="15"/>
        <v>122.66666666666666</v>
      </c>
      <c r="M42" s="95" t="str">
        <f t="shared" si="16"/>
        <v xml:space="preserve"> </v>
      </c>
      <c r="N42" s="96">
        <f t="shared" si="17"/>
        <v>836.36363636363637</v>
      </c>
      <c r="O42" s="199">
        <f t="shared" si="18"/>
        <v>85.714285714285708</v>
      </c>
      <c r="P42" s="198">
        <f t="shared" si="10"/>
        <v>681.81818181818187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71</v>
      </c>
      <c r="B43" s="79">
        <v>19</v>
      </c>
      <c r="C43" s="5">
        <v>88</v>
      </c>
      <c r="D43" s="130">
        <f t="shared" si="11"/>
        <v>4.2283704436905989E-2</v>
      </c>
      <c r="E43" s="80">
        <v>0</v>
      </c>
      <c r="F43" s="5">
        <v>0</v>
      </c>
      <c r="G43" s="94">
        <f t="shared" si="12"/>
        <v>0</v>
      </c>
      <c r="H43" s="79">
        <v>10</v>
      </c>
      <c r="I43" s="5">
        <v>79</v>
      </c>
      <c r="J43" s="153">
        <f t="shared" si="13"/>
        <v>3.6491124342351411E-2</v>
      </c>
      <c r="K43" s="194" t="str">
        <f t="shared" si="14"/>
        <v xml:space="preserve"> </v>
      </c>
      <c r="L43" s="198" t="str">
        <f t="shared" si="15"/>
        <v xml:space="preserve"> </v>
      </c>
      <c r="M43" s="95">
        <f t="shared" si="16"/>
        <v>190</v>
      </c>
      <c r="N43" s="96">
        <f t="shared" si="17"/>
        <v>111.39240506329114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72</v>
      </c>
      <c r="B44" s="79">
        <v>17</v>
      </c>
      <c r="C44" s="5">
        <v>85</v>
      </c>
      <c r="D44" s="130">
        <f t="shared" si="11"/>
        <v>4.0842214512920555E-2</v>
      </c>
      <c r="E44" s="80">
        <v>13</v>
      </c>
      <c r="F44" s="5">
        <v>57</v>
      </c>
      <c r="G44" s="94">
        <f t="shared" si="12"/>
        <v>2.8197022987994005E-2</v>
      </c>
      <c r="H44" s="79">
        <v>10</v>
      </c>
      <c r="I44" s="5">
        <v>52</v>
      </c>
      <c r="J44" s="153">
        <f t="shared" si="13"/>
        <v>2.4019474250661688E-2</v>
      </c>
      <c r="K44" s="194">
        <f t="shared" si="14"/>
        <v>130.76923076923077</v>
      </c>
      <c r="L44" s="198">
        <f t="shared" si="15"/>
        <v>149.12280701754386</v>
      </c>
      <c r="M44" s="95">
        <f t="shared" si="16"/>
        <v>170</v>
      </c>
      <c r="N44" s="96">
        <f t="shared" si="17"/>
        <v>163.46153846153845</v>
      </c>
      <c r="O44" s="199">
        <f t="shared" si="18"/>
        <v>130</v>
      </c>
      <c r="P44" s="198">
        <f t="shared" si="10"/>
        <v>109.61538461538463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73</v>
      </c>
      <c r="B45" s="79">
        <v>7</v>
      </c>
      <c r="C45" s="5">
        <v>71</v>
      </c>
      <c r="D45" s="130">
        <f t="shared" si="11"/>
        <v>3.4115261534321879E-2</v>
      </c>
      <c r="E45" s="80">
        <v>10</v>
      </c>
      <c r="F45" s="5">
        <v>52</v>
      </c>
      <c r="G45" s="94">
        <f t="shared" si="12"/>
        <v>2.5723599918871725E-2</v>
      </c>
      <c r="H45" s="79">
        <v>10</v>
      </c>
      <c r="I45" s="5">
        <v>96</v>
      </c>
      <c r="J45" s="153">
        <f t="shared" si="13"/>
        <v>4.4343644770452356E-2</v>
      </c>
      <c r="K45" s="194">
        <f t="shared" si="14"/>
        <v>70</v>
      </c>
      <c r="L45" s="198">
        <f t="shared" si="15"/>
        <v>136.53846153846155</v>
      </c>
      <c r="M45" s="95">
        <f t="shared" si="16"/>
        <v>70</v>
      </c>
      <c r="N45" s="96">
        <f t="shared" si="17"/>
        <v>73.958333333333343</v>
      </c>
      <c r="O45" s="199">
        <f t="shared" si="18"/>
        <v>100</v>
      </c>
      <c r="P45" s="198">
        <f t="shared" si="10"/>
        <v>54.166666666666664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74</v>
      </c>
      <c r="B46" s="79">
        <v>17</v>
      </c>
      <c r="C46" s="5">
        <v>66</v>
      </c>
      <c r="D46" s="130">
        <f t="shared" si="11"/>
        <v>3.1712778327679485E-2</v>
      </c>
      <c r="E46" s="80">
        <v>25</v>
      </c>
      <c r="F46" s="5">
        <v>151</v>
      </c>
      <c r="G46" s="94">
        <f t="shared" si="12"/>
        <v>7.4697376687492892E-2</v>
      </c>
      <c r="H46" s="79">
        <v>14</v>
      </c>
      <c r="I46" s="5">
        <v>112</v>
      </c>
      <c r="J46" s="153">
        <f t="shared" si="13"/>
        <v>5.1734252232194411E-2</v>
      </c>
      <c r="K46" s="194">
        <f t="shared" si="14"/>
        <v>68</v>
      </c>
      <c r="L46" s="198">
        <f t="shared" si="15"/>
        <v>43.70860927152318</v>
      </c>
      <c r="M46" s="95">
        <f t="shared" si="16"/>
        <v>121.42857142857142</v>
      </c>
      <c r="N46" s="96">
        <f t="shared" si="17"/>
        <v>58.928571428571431</v>
      </c>
      <c r="O46" s="199">
        <f t="shared" si="18"/>
        <v>178.57142857142858</v>
      </c>
      <c r="P46" s="198">
        <f t="shared" si="10"/>
        <v>134.82142857142858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75</v>
      </c>
      <c r="B47" s="79">
        <v>8</v>
      </c>
      <c r="C47" s="5">
        <v>63</v>
      </c>
      <c r="D47" s="130">
        <f t="shared" si="11"/>
        <v>3.0271288403694058E-2</v>
      </c>
      <c r="E47" s="80">
        <v>6</v>
      </c>
      <c r="F47" s="5">
        <v>18</v>
      </c>
      <c r="G47" s="94">
        <f t="shared" si="12"/>
        <v>8.9043230488402118E-3</v>
      </c>
      <c r="H47" s="79">
        <v>2</v>
      </c>
      <c r="I47" s="5">
        <v>6</v>
      </c>
      <c r="J47" s="153">
        <f t="shared" si="13"/>
        <v>2.7714777981532723E-3</v>
      </c>
      <c r="K47" s="194">
        <f t="shared" si="14"/>
        <v>133.33333333333331</v>
      </c>
      <c r="L47" s="198">
        <f t="shared" si="15"/>
        <v>350</v>
      </c>
      <c r="M47" s="95">
        <f t="shared" si="16"/>
        <v>400</v>
      </c>
      <c r="N47" s="96">
        <f t="shared" si="17"/>
        <v>1050</v>
      </c>
      <c r="O47" s="199">
        <f t="shared" si="18"/>
        <v>300</v>
      </c>
      <c r="P47" s="198">
        <f t="shared" si="10"/>
        <v>300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76</v>
      </c>
      <c r="B48" s="79">
        <v>13</v>
      </c>
      <c r="C48" s="5">
        <v>48</v>
      </c>
      <c r="D48" s="130">
        <f t="shared" si="11"/>
        <v>2.3063838783766902E-2</v>
      </c>
      <c r="E48" s="80">
        <v>18</v>
      </c>
      <c r="F48" s="5">
        <v>47</v>
      </c>
      <c r="G48" s="94">
        <f t="shared" si="12"/>
        <v>2.3250176849749442E-2</v>
      </c>
      <c r="H48" s="79">
        <v>15</v>
      </c>
      <c r="I48" s="5">
        <v>55</v>
      </c>
      <c r="J48" s="153">
        <f t="shared" si="13"/>
        <v>2.5405213149738325E-2</v>
      </c>
      <c r="K48" s="194">
        <f t="shared" si="14"/>
        <v>72.222222222222214</v>
      </c>
      <c r="L48" s="198">
        <f t="shared" si="15"/>
        <v>102.12765957446808</v>
      </c>
      <c r="M48" s="95">
        <f t="shared" si="16"/>
        <v>86.666666666666671</v>
      </c>
      <c r="N48" s="96">
        <f t="shared" si="17"/>
        <v>87.272727272727266</v>
      </c>
      <c r="O48" s="199">
        <f t="shared" si="18"/>
        <v>120</v>
      </c>
      <c r="P48" s="198">
        <f t="shared" si="10"/>
        <v>85.454545454545453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77</v>
      </c>
      <c r="B49" s="79">
        <v>8</v>
      </c>
      <c r="C49" s="5">
        <v>48</v>
      </c>
      <c r="D49" s="130">
        <f t="shared" si="11"/>
        <v>2.3063838783766902E-2</v>
      </c>
      <c r="E49" s="80">
        <v>0</v>
      </c>
      <c r="F49" s="5">
        <v>2</v>
      </c>
      <c r="G49" s="94">
        <f t="shared" si="12"/>
        <v>9.8936922764891245E-4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>
        <f t="shared" si="15"/>
        <v>2400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78</v>
      </c>
      <c r="B50" s="79">
        <v>8</v>
      </c>
      <c r="C50" s="5">
        <v>47</v>
      </c>
      <c r="D50" s="130">
        <f t="shared" si="11"/>
        <v>2.2583342142438421E-2</v>
      </c>
      <c r="E50" s="80">
        <v>5</v>
      </c>
      <c r="F50" s="5">
        <v>22</v>
      </c>
      <c r="G50" s="94">
        <f t="shared" si="12"/>
        <v>1.0883061504138038E-2</v>
      </c>
      <c r="H50" s="79">
        <v>5</v>
      </c>
      <c r="I50" s="5">
        <v>16</v>
      </c>
      <c r="J50" s="153">
        <f t="shared" si="13"/>
        <v>7.3906074617420582E-3</v>
      </c>
      <c r="K50" s="194">
        <f t="shared" si="14"/>
        <v>160</v>
      </c>
      <c r="L50" s="198">
        <f t="shared" si="15"/>
        <v>213.63636363636363</v>
      </c>
      <c r="M50" s="95">
        <f t="shared" si="16"/>
        <v>160</v>
      </c>
      <c r="N50" s="96">
        <f t="shared" si="17"/>
        <v>293.75</v>
      </c>
      <c r="O50" s="199">
        <f t="shared" si="18"/>
        <v>100</v>
      </c>
      <c r="P50" s="198">
        <f t="shared" si="10"/>
        <v>137.5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79</v>
      </c>
      <c r="B51" s="79">
        <v>11</v>
      </c>
      <c r="C51" s="5">
        <v>41</v>
      </c>
      <c r="D51" s="130">
        <f t="shared" si="11"/>
        <v>1.970036229446756E-2</v>
      </c>
      <c r="E51" s="80">
        <v>6</v>
      </c>
      <c r="F51" s="5">
        <v>23</v>
      </c>
      <c r="G51" s="94">
        <f t="shared" si="12"/>
        <v>1.1377746117962493E-2</v>
      </c>
      <c r="H51" s="79">
        <v>12</v>
      </c>
      <c r="I51" s="5">
        <v>33</v>
      </c>
      <c r="J51" s="153">
        <f t="shared" si="13"/>
        <v>1.5243127889842995E-2</v>
      </c>
      <c r="K51" s="194">
        <f t="shared" si="14"/>
        <v>183.33333333333331</v>
      </c>
      <c r="L51" s="198">
        <f t="shared" si="15"/>
        <v>178.26086956521738</v>
      </c>
      <c r="M51" s="95">
        <f t="shared" si="16"/>
        <v>91.666666666666657</v>
      </c>
      <c r="N51" s="96">
        <f t="shared" si="17"/>
        <v>124.24242424242425</v>
      </c>
      <c r="O51" s="199">
        <f t="shared" si="18"/>
        <v>50</v>
      </c>
      <c r="P51" s="198">
        <f t="shared" si="10"/>
        <v>69.696969696969703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80</v>
      </c>
      <c r="B52" s="79">
        <v>6</v>
      </c>
      <c r="C52" s="5">
        <v>40</v>
      </c>
      <c r="D52" s="130">
        <f t="shared" si="11"/>
        <v>1.9219865653139084E-2</v>
      </c>
      <c r="E52" s="80">
        <v>4</v>
      </c>
      <c r="F52" s="5">
        <v>54</v>
      </c>
      <c r="G52" s="94">
        <f t="shared" si="12"/>
        <v>2.6712969146520632E-2</v>
      </c>
      <c r="H52" s="79">
        <v>6</v>
      </c>
      <c r="I52" s="5">
        <v>28</v>
      </c>
      <c r="J52" s="153">
        <f t="shared" si="13"/>
        <v>1.2933563058048603E-2</v>
      </c>
      <c r="K52" s="194">
        <f t="shared" si="14"/>
        <v>150</v>
      </c>
      <c r="L52" s="198">
        <f t="shared" si="15"/>
        <v>74.074074074074076</v>
      </c>
      <c r="M52" s="95">
        <f t="shared" si="16"/>
        <v>100</v>
      </c>
      <c r="N52" s="96">
        <f t="shared" si="17"/>
        <v>142.85714285714286</v>
      </c>
      <c r="O52" s="199">
        <f t="shared" si="18"/>
        <v>66.666666666666657</v>
      </c>
      <c r="P52" s="198">
        <f t="shared" si="10"/>
        <v>192.85714285714286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81</v>
      </c>
      <c r="B53" s="79">
        <v>6</v>
      </c>
      <c r="C53" s="5">
        <v>35</v>
      </c>
      <c r="D53" s="130">
        <f t="shared" si="11"/>
        <v>1.6817382446496699E-2</v>
      </c>
      <c r="E53" s="80">
        <v>23</v>
      </c>
      <c r="F53" s="5">
        <v>111</v>
      </c>
      <c r="G53" s="94">
        <f t="shared" si="12"/>
        <v>5.490999213451464E-2</v>
      </c>
      <c r="H53" s="79">
        <v>64</v>
      </c>
      <c r="I53" s="5">
        <v>377</v>
      </c>
      <c r="J53" s="153">
        <f t="shared" si="13"/>
        <v>0.17414118831729725</v>
      </c>
      <c r="K53" s="194">
        <f t="shared" si="14"/>
        <v>26.086956521739129</v>
      </c>
      <c r="L53" s="198">
        <f t="shared" si="15"/>
        <v>31.531531531531531</v>
      </c>
      <c r="M53" s="95">
        <f t="shared" si="16"/>
        <v>9.375</v>
      </c>
      <c r="N53" s="96">
        <f t="shared" si="17"/>
        <v>9.2838196286472154</v>
      </c>
      <c r="O53" s="199">
        <f t="shared" si="18"/>
        <v>35.9375</v>
      </c>
      <c r="P53" s="198">
        <f t="shared" si="10"/>
        <v>29.442970822281168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82</v>
      </c>
      <c r="B54" s="79">
        <v>10</v>
      </c>
      <c r="C54" s="5">
        <v>35</v>
      </c>
      <c r="D54" s="130">
        <f t="shared" si="11"/>
        <v>1.6817382446496699E-2</v>
      </c>
      <c r="E54" s="80">
        <v>50</v>
      </c>
      <c r="F54" s="5">
        <v>352</v>
      </c>
      <c r="G54" s="94">
        <f t="shared" si="12"/>
        <v>0.17412898406620861</v>
      </c>
      <c r="H54" s="79">
        <v>58</v>
      </c>
      <c r="I54" s="5">
        <v>311</v>
      </c>
      <c r="J54" s="153">
        <f t="shared" si="13"/>
        <v>0.14365493253761127</v>
      </c>
      <c r="K54" s="194">
        <f t="shared" si="14"/>
        <v>20</v>
      </c>
      <c r="L54" s="198">
        <f t="shared" si="15"/>
        <v>9.9431818181818183</v>
      </c>
      <c r="M54" s="95">
        <f t="shared" si="16"/>
        <v>17.241379310344829</v>
      </c>
      <c r="N54" s="96">
        <f t="shared" si="17"/>
        <v>11.254019292604502</v>
      </c>
      <c r="O54" s="199">
        <f t="shared" si="18"/>
        <v>86.206896551724128</v>
      </c>
      <c r="P54" s="198">
        <f t="shared" si="10"/>
        <v>113.18327974276528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83</v>
      </c>
      <c r="B55" s="79">
        <v>9</v>
      </c>
      <c r="C55" s="5">
        <v>28</v>
      </c>
      <c r="D55" s="130">
        <f t="shared" si="11"/>
        <v>1.3453905957197358E-2</v>
      </c>
      <c r="E55" s="80">
        <v>16</v>
      </c>
      <c r="F55" s="5">
        <v>58</v>
      </c>
      <c r="G55" s="94">
        <f t="shared" si="12"/>
        <v>2.869170760181846E-2</v>
      </c>
      <c r="H55" s="79">
        <v>7</v>
      </c>
      <c r="I55" s="5">
        <v>28</v>
      </c>
      <c r="J55" s="153">
        <f t="shared" si="13"/>
        <v>1.2933563058048603E-2</v>
      </c>
      <c r="K55" s="194">
        <f t="shared" si="14"/>
        <v>56.25</v>
      </c>
      <c r="L55" s="198">
        <f t="shared" si="15"/>
        <v>48.275862068965516</v>
      </c>
      <c r="M55" s="95">
        <f t="shared" si="16"/>
        <v>128.57142857142858</v>
      </c>
      <c r="N55" s="96">
        <f t="shared" si="17"/>
        <v>100</v>
      </c>
      <c r="O55" s="199">
        <f t="shared" si="18"/>
        <v>228.57142857142856</v>
      </c>
      <c r="P55" s="198">
        <f t="shared" si="10"/>
        <v>207.14285714285717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84</v>
      </c>
      <c r="B56" s="79">
        <v>7</v>
      </c>
      <c r="C56" s="5">
        <v>27</v>
      </c>
      <c r="D56" s="130">
        <f t="shared" si="11"/>
        <v>1.2973409315868883E-2</v>
      </c>
      <c r="E56" s="80">
        <v>1</v>
      </c>
      <c r="F56" s="5">
        <v>4</v>
      </c>
      <c r="G56" s="94">
        <f t="shared" si="12"/>
        <v>1.9787384552978249E-3</v>
      </c>
      <c r="H56" s="79">
        <v>0</v>
      </c>
      <c r="I56" s="5">
        <v>0</v>
      </c>
      <c r="J56" s="153">
        <f t="shared" si="13"/>
        <v>0</v>
      </c>
      <c r="K56" s="194">
        <f t="shared" si="14"/>
        <v>700</v>
      </c>
      <c r="L56" s="198">
        <f t="shared" si="15"/>
        <v>675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85</v>
      </c>
      <c r="B57" s="79">
        <v>3</v>
      </c>
      <c r="C57" s="5">
        <v>16</v>
      </c>
      <c r="D57" s="130">
        <f t="shared" si="11"/>
        <v>7.6879462612556345E-3</v>
      </c>
      <c r="E57" s="80">
        <v>0</v>
      </c>
      <c r="F57" s="5">
        <v>0</v>
      </c>
      <c r="G57" s="94">
        <f t="shared" si="12"/>
        <v>0</v>
      </c>
      <c r="H57" s="79">
        <v>15</v>
      </c>
      <c r="I57" s="5">
        <v>50</v>
      </c>
      <c r="J57" s="153">
        <f t="shared" si="13"/>
        <v>2.3095648317943931E-2</v>
      </c>
      <c r="K57" s="194" t="str">
        <f t="shared" si="14"/>
        <v xml:space="preserve"> </v>
      </c>
      <c r="L57" s="198" t="str">
        <f t="shared" si="15"/>
        <v xml:space="preserve"> </v>
      </c>
      <c r="M57" s="95">
        <f t="shared" si="16"/>
        <v>20</v>
      </c>
      <c r="N57" s="96">
        <f t="shared" si="17"/>
        <v>32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86</v>
      </c>
      <c r="B58" s="79">
        <v>4</v>
      </c>
      <c r="C58" s="5">
        <v>16</v>
      </c>
      <c r="D58" s="130">
        <f t="shared" si="11"/>
        <v>7.6879462612556345E-3</v>
      </c>
      <c r="E58" s="80">
        <v>9</v>
      </c>
      <c r="F58" s="5">
        <v>23</v>
      </c>
      <c r="G58" s="94">
        <f t="shared" si="12"/>
        <v>1.1377746117962493E-2</v>
      </c>
      <c r="H58" s="79">
        <v>8</v>
      </c>
      <c r="I58" s="5">
        <v>35</v>
      </c>
      <c r="J58" s="153">
        <f t="shared" si="13"/>
        <v>1.6166953822560753E-2</v>
      </c>
      <c r="K58" s="194">
        <f t="shared" si="14"/>
        <v>44.444444444444443</v>
      </c>
      <c r="L58" s="198">
        <f t="shared" si="15"/>
        <v>69.565217391304344</v>
      </c>
      <c r="M58" s="95">
        <f t="shared" si="16"/>
        <v>50</v>
      </c>
      <c r="N58" s="96">
        <f t="shared" si="17"/>
        <v>45.714285714285715</v>
      </c>
      <c r="O58" s="199">
        <f t="shared" si="18"/>
        <v>112.5</v>
      </c>
      <c r="P58" s="198">
        <f t="shared" si="10"/>
        <v>65.714285714285708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87</v>
      </c>
      <c r="B59" s="79">
        <v>1</v>
      </c>
      <c r="C59" s="5">
        <v>15</v>
      </c>
      <c r="D59" s="130">
        <f t="shared" si="11"/>
        <v>7.2074496199271577E-3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88</v>
      </c>
      <c r="B60" s="79">
        <v>2</v>
      </c>
      <c r="C60" s="5">
        <v>14</v>
      </c>
      <c r="D60" s="130">
        <f t="shared" si="11"/>
        <v>6.7269529785986791E-3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89</v>
      </c>
      <c r="B61" s="79">
        <v>5</v>
      </c>
      <c r="C61" s="5">
        <v>13</v>
      </c>
      <c r="D61" s="130">
        <f t="shared" si="11"/>
        <v>6.2464563372702023E-3</v>
      </c>
      <c r="E61" s="80">
        <v>1</v>
      </c>
      <c r="F61" s="5">
        <v>4</v>
      </c>
      <c r="G61" s="94">
        <f t="shared" si="12"/>
        <v>1.9787384552978249E-3</v>
      </c>
      <c r="H61" s="79">
        <v>1</v>
      </c>
      <c r="I61" s="5">
        <v>9</v>
      </c>
      <c r="J61" s="153">
        <f t="shared" si="13"/>
        <v>4.1572166972299075E-3</v>
      </c>
      <c r="K61" s="194">
        <f t="shared" si="14"/>
        <v>500</v>
      </c>
      <c r="L61" s="198">
        <f t="shared" si="15"/>
        <v>325</v>
      </c>
      <c r="M61" s="95">
        <f t="shared" si="16"/>
        <v>500</v>
      </c>
      <c r="N61" s="96">
        <f t="shared" si="17"/>
        <v>144.44444444444443</v>
      </c>
      <c r="O61" s="199">
        <f t="shared" si="18"/>
        <v>100</v>
      </c>
      <c r="P61" s="198">
        <f t="shared" si="10"/>
        <v>44.444444444444443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90</v>
      </c>
      <c r="B62" s="79">
        <v>6</v>
      </c>
      <c r="C62" s="5">
        <v>12</v>
      </c>
      <c r="D62" s="130">
        <f t="shared" si="11"/>
        <v>5.7659596959417254E-3</v>
      </c>
      <c r="E62" s="80">
        <v>2</v>
      </c>
      <c r="F62" s="5">
        <v>13</v>
      </c>
      <c r="G62" s="94">
        <f t="shared" si="12"/>
        <v>6.4308999797179313E-3</v>
      </c>
      <c r="H62" s="79">
        <v>0</v>
      </c>
      <c r="I62" s="5">
        <v>0</v>
      </c>
      <c r="J62" s="153">
        <f t="shared" si="13"/>
        <v>0</v>
      </c>
      <c r="K62" s="194">
        <f t="shared" si="14"/>
        <v>300</v>
      </c>
      <c r="L62" s="198">
        <f t="shared" si="15"/>
        <v>92.307692307692307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91</v>
      </c>
      <c r="B63" s="79">
        <v>6</v>
      </c>
      <c r="C63" s="5">
        <v>12</v>
      </c>
      <c r="D63" s="130">
        <f t="shared" si="11"/>
        <v>5.7659596959417254E-3</v>
      </c>
      <c r="E63" s="80">
        <v>3</v>
      </c>
      <c r="F63" s="5">
        <v>11</v>
      </c>
      <c r="G63" s="94">
        <f t="shared" si="12"/>
        <v>5.441530752069019E-3</v>
      </c>
      <c r="H63" s="79">
        <v>5</v>
      </c>
      <c r="I63" s="5">
        <v>21</v>
      </c>
      <c r="J63" s="153">
        <f t="shared" si="13"/>
        <v>9.7001722935364521E-3</v>
      </c>
      <c r="K63" s="194">
        <f t="shared" si="14"/>
        <v>200</v>
      </c>
      <c r="L63" s="198">
        <f t="shared" si="15"/>
        <v>109.09090909090908</v>
      </c>
      <c r="M63" s="95">
        <f t="shared" si="16"/>
        <v>120</v>
      </c>
      <c r="N63" s="96">
        <f t="shared" si="17"/>
        <v>57.142857142857139</v>
      </c>
      <c r="O63" s="199">
        <f t="shared" si="18"/>
        <v>60</v>
      </c>
      <c r="P63" s="198">
        <f t="shared" si="10"/>
        <v>52.380952380952387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92</v>
      </c>
      <c r="B64" s="79">
        <v>1</v>
      </c>
      <c r="C64" s="5">
        <v>11</v>
      </c>
      <c r="D64" s="130">
        <f t="shared" si="11"/>
        <v>5.2854630546132486E-3</v>
      </c>
      <c r="E64" s="80">
        <v>1</v>
      </c>
      <c r="F64" s="5">
        <v>10</v>
      </c>
      <c r="G64" s="94">
        <f t="shared" si="12"/>
        <v>4.946846138244562E-3</v>
      </c>
      <c r="H64" s="79">
        <v>7</v>
      </c>
      <c r="I64" s="5">
        <v>31</v>
      </c>
      <c r="J64" s="153">
        <f t="shared" si="13"/>
        <v>1.431930195712524E-2</v>
      </c>
      <c r="K64" s="194">
        <f t="shared" si="14"/>
        <v>100</v>
      </c>
      <c r="L64" s="198">
        <f t="shared" si="15"/>
        <v>110.00000000000001</v>
      </c>
      <c r="M64" s="95">
        <f t="shared" si="16"/>
        <v>14.285714285714285</v>
      </c>
      <c r="N64" s="96">
        <f t="shared" si="17"/>
        <v>35.483870967741936</v>
      </c>
      <c r="O64" s="199">
        <f t="shared" si="18"/>
        <v>14.285714285714285</v>
      </c>
      <c r="P64" s="198">
        <f t="shared" si="10"/>
        <v>32.258064516129032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93</v>
      </c>
      <c r="B65" s="79">
        <v>0</v>
      </c>
      <c r="C65" s="5">
        <v>10</v>
      </c>
      <c r="D65" s="130">
        <f t="shared" si="11"/>
        <v>4.8049664132847709E-3</v>
      </c>
      <c r="E65" s="80">
        <v>0</v>
      </c>
      <c r="F65" s="5">
        <v>0</v>
      </c>
      <c r="G65" s="94">
        <f t="shared" si="12"/>
        <v>0</v>
      </c>
      <c r="H65" s="79">
        <v>5</v>
      </c>
      <c r="I65" s="5">
        <v>45</v>
      </c>
      <c r="J65" s="153">
        <f t="shared" si="13"/>
        <v>2.0786083486149541E-2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>
        <f t="shared" si="17"/>
        <v>22.222222222222221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94</v>
      </c>
      <c r="B66" s="79">
        <v>3</v>
      </c>
      <c r="C66" s="5">
        <v>9</v>
      </c>
      <c r="D66" s="130">
        <f t="shared" si="11"/>
        <v>4.3244697719562941E-3</v>
      </c>
      <c r="E66" s="80">
        <v>1</v>
      </c>
      <c r="F66" s="5">
        <v>2</v>
      </c>
      <c r="G66" s="94">
        <f t="shared" si="12"/>
        <v>9.8936922764891245E-4</v>
      </c>
      <c r="H66" s="79">
        <v>0</v>
      </c>
      <c r="I66" s="5">
        <v>0</v>
      </c>
      <c r="J66" s="153">
        <f t="shared" si="13"/>
        <v>0</v>
      </c>
      <c r="K66" s="194">
        <f t="shared" si="14"/>
        <v>300</v>
      </c>
      <c r="L66" s="198">
        <f t="shared" si="15"/>
        <v>450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95</v>
      </c>
      <c r="B67" s="79">
        <v>2</v>
      </c>
      <c r="C67" s="5">
        <v>6</v>
      </c>
      <c r="D67" s="130">
        <f t="shared" si="11"/>
        <v>2.8829798479708627E-3</v>
      </c>
      <c r="E67" s="80">
        <v>3</v>
      </c>
      <c r="F67" s="5">
        <v>11</v>
      </c>
      <c r="G67" s="94">
        <f t="shared" si="12"/>
        <v>5.441530752069019E-3</v>
      </c>
      <c r="H67" s="79">
        <v>7</v>
      </c>
      <c r="I67" s="5">
        <v>22</v>
      </c>
      <c r="J67" s="153">
        <f t="shared" si="13"/>
        <v>1.016208525989533E-2</v>
      </c>
      <c r="K67" s="194">
        <f t="shared" si="14"/>
        <v>66.666666666666657</v>
      </c>
      <c r="L67" s="198">
        <f t="shared" si="15"/>
        <v>54.54545454545454</v>
      </c>
      <c r="M67" s="95">
        <f t="shared" si="16"/>
        <v>28.571428571428569</v>
      </c>
      <c r="N67" s="96">
        <f t="shared" si="17"/>
        <v>27.27272727272727</v>
      </c>
      <c r="O67" s="199">
        <f t="shared" si="18"/>
        <v>42.857142857142854</v>
      </c>
      <c r="P67" s="198">
        <f t="shared" si="10"/>
        <v>50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96</v>
      </c>
      <c r="B68" s="79">
        <v>1</v>
      </c>
      <c r="C68" s="5">
        <v>6</v>
      </c>
      <c r="D68" s="130">
        <f t="shared" si="11"/>
        <v>2.8829798479708627E-3</v>
      </c>
      <c r="E68" s="80">
        <v>1</v>
      </c>
      <c r="F68" s="5">
        <v>14</v>
      </c>
      <c r="G68" s="94">
        <f t="shared" si="12"/>
        <v>6.9255845935423874E-3</v>
      </c>
      <c r="H68" s="79">
        <v>0</v>
      </c>
      <c r="I68" s="5">
        <v>0</v>
      </c>
      <c r="J68" s="153">
        <f t="shared" si="13"/>
        <v>0</v>
      </c>
      <c r="K68" s="194">
        <f t="shared" si="14"/>
        <v>100</v>
      </c>
      <c r="L68" s="198">
        <f t="shared" si="15"/>
        <v>42.857142857142854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97</v>
      </c>
      <c r="B69" s="79">
        <v>2</v>
      </c>
      <c r="C69" s="5">
        <v>6</v>
      </c>
      <c r="D69" s="130">
        <f t="shared" si="11"/>
        <v>2.8829798479708627E-3</v>
      </c>
      <c r="E69" s="80">
        <v>9</v>
      </c>
      <c r="F69" s="5">
        <v>22</v>
      </c>
      <c r="G69" s="94">
        <f t="shared" si="12"/>
        <v>1.0883061504138038E-2</v>
      </c>
      <c r="H69" s="79">
        <v>6</v>
      </c>
      <c r="I69" s="5">
        <v>12</v>
      </c>
      <c r="J69" s="153">
        <f t="shared" si="13"/>
        <v>5.5429555963065445E-3</v>
      </c>
      <c r="K69" s="194">
        <f t="shared" si="14"/>
        <v>22.222222222222221</v>
      </c>
      <c r="L69" s="198">
        <f t="shared" si="15"/>
        <v>27.27272727272727</v>
      </c>
      <c r="M69" s="95">
        <f t="shared" si="16"/>
        <v>33.333333333333329</v>
      </c>
      <c r="N69" s="96">
        <f t="shared" si="17"/>
        <v>50</v>
      </c>
      <c r="O69" s="199">
        <f t="shared" si="18"/>
        <v>150</v>
      </c>
      <c r="P69" s="198">
        <f t="shared" si="10"/>
        <v>183.33333333333331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98</v>
      </c>
      <c r="B70" s="79">
        <v>1</v>
      </c>
      <c r="C70" s="5">
        <v>1</v>
      </c>
      <c r="D70" s="130">
        <f t="shared" ref="D70:D82" si="19">IF($C$83&lt;&gt;0,C70/$C$83*100,0)</f>
        <v>4.8049664132847716E-4</v>
      </c>
      <c r="E70" s="80">
        <v>1</v>
      </c>
      <c r="F70" s="5">
        <v>1</v>
      </c>
      <c r="G70" s="94">
        <f t="shared" ref="G70:G78" si="20">IF($F$83&lt;&gt;0,F70/$F$83*100,0)</f>
        <v>4.9468461382445623E-4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>
        <f t="shared" ref="K70:L83" si="22">IF(OR(B70&lt;&gt;0)*(E70&lt;&gt;0),B70/E70*100," ")</f>
        <v>100</v>
      </c>
      <c r="L70" s="198">
        <f t="shared" ref="L70:L80" si="23">IF(OR(C70&lt;&gt;0)*(F70&lt;&gt;0),C70/F70*100," ")</f>
        <v>100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99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6</v>
      </c>
      <c r="I71" s="5">
        <v>12</v>
      </c>
      <c r="J71" s="153">
        <f t="shared" si="21"/>
        <v>5.5429555963065445E-3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100</v>
      </c>
      <c r="B72" s="79">
        <v>0</v>
      </c>
      <c r="C72" s="5">
        <v>0</v>
      </c>
      <c r="D72" s="130">
        <f t="shared" si="19"/>
        <v>0</v>
      </c>
      <c r="E72" s="80">
        <v>4</v>
      </c>
      <c r="F72" s="5">
        <v>20</v>
      </c>
      <c r="G72" s="94">
        <f t="shared" si="20"/>
        <v>9.8936922764891241E-3</v>
      </c>
      <c r="H72" s="79">
        <v>13</v>
      </c>
      <c r="I72" s="5">
        <v>37</v>
      </c>
      <c r="J72" s="153">
        <f t="shared" si="21"/>
        <v>1.709077975527851E-2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>
        <f t="shared" si="26"/>
        <v>30.76923076923077</v>
      </c>
      <c r="P72" s="198">
        <f t="shared" si="27"/>
        <v>54.054054054054056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101</v>
      </c>
      <c r="B73" s="79">
        <v>0</v>
      </c>
      <c r="C73" s="5">
        <v>0</v>
      </c>
      <c r="D73" s="130">
        <f t="shared" si="19"/>
        <v>0</v>
      </c>
      <c r="E73" s="80">
        <v>5</v>
      </c>
      <c r="F73" s="5">
        <v>13</v>
      </c>
      <c r="G73" s="94">
        <f t="shared" si="20"/>
        <v>6.4308999797179313E-3</v>
      </c>
      <c r="H73" s="79">
        <v>8</v>
      </c>
      <c r="I73" s="5">
        <v>20</v>
      </c>
      <c r="J73" s="153">
        <f t="shared" si="21"/>
        <v>9.2382593271775736E-3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>
        <f t="shared" si="26"/>
        <v>62.5</v>
      </c>
      <c r="P73" s="198">
        <f t="shared" si="27"/>
        <v>65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102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103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6</v>
      </c>
      <c r="I75" s="5">
        <v>30</v>
      </c>
      <c r="J75" s="153">
        <f t="shared" si="21"/>
        <v>1.3857388990766361E-2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104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105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1</v>
      </c>
      <c r="I77" s="5">
        <v>2</v>
      </c>
      <c r="J77" s="153">
        <f t="shared" si="21"/>
        <v>9.2382593271775728E-4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106</v>
      </c>
      <c r="B78" s="146">
        <v>0</v>
      </c>
      <c r="C78" s="182">
        <v>0</v>
      </c>
      <c r="D78" s="181">
        <f t="shared" si="19"/>
        <v>0</v>
      </c>
      <c r="E78" s="183">
        <v>8</v>
      </c>
      <c r="F78" s="182">
        <v>42</v>
      </c>
      <c r="G78" s="94">
        <f t="shared" si="20"/>
        <v>2.0776753780627162E-2</v>
      </c>
      <c r="H78" s="146">
        <v>4</v>
      </c>
      <c r="I78" s="135">
        <v>11</v>
      </c>
      <c r="J78" s="130">
        <f t="shared" si="21"/>
        <v>5.0810426299476652E-3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>
        <f t="shared" si="26"/>
        <v>200</v>
      </c>
      <c r="P78" s="198">
        <f t="shared" si="27"/>
        <v>381.81818181818181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107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108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1</v>
      </c>
      <c r="I80" s="138">
        <v>1</v>
      </c>
      <c r="J80" s="145">
        <f t="shared" si="29"/>
        <v>4.6191296635887864E-4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26</v>
      </c>
      <c r="B81" s="144">
        <f>SUM(B6:B80)-B11</f>
        <v>30010</v>
      </c>
      <c r="C81" s="139">
        <f>SUM(C6:C80)-C11</f>
        <v>192444</v>
      </c>
      <c r="D81" s="169">
        <f t="shared" si="19"/>
        <v>92.468695643817441</v>
      </c>
      <c r="E81" s="150">
        <f>SUM(E6:E80)-E11</f>
        <v>30220</v>
      </c>
      <c r="F81" s="139">
        <f>SUM(F6:F80)-F11</f>
        <v>187793</v>
      </c>
      <c r="G81" s="170">
        <f>IF($F$83&lt;&gt;0,F81/$F$83*100,0)</f>
        <v>92.89830768393611</v>
      </c>
      <c r="H81" s="144">
        <f>SUM(H6:H80)-H11</f>
        <v>29516</v>
      </c>
      <c r="I81" s="139">
        <f>SUM(I6:I80)-I11</f>
        <v>199020</v>
      </c>
      <c r="J81" s="171">
        <f>IF($I$83&lt;&gt;0,I81/$I$83*100,0)</f>
        <v>91.929918564744028</v>
      </c>
      <c r="K81" s="155">
        <f t="shared" si="22"/>
        <v>99.305095962938452</v>
      </c>
      <c r="L81" s="140">
        <f t="shared" si="22"/>
        <v>102.47666313440864</v>
      </c>
      <c r="M81" s="154">
        <f t="shared" si="24"/>
        <v>101.67366851876949</v>
      </c>
      <c r="N81" s="156">
        <f t="shared" si="24"/>
        <v>96.695809466385285</v>
      </c>
      <c r="O81" s="155">
        <f t="shared" si="26"/>
        <v>102.38514703889416</v>
      </c>
      <c r="P81" s="140">
        <f t="shared" si="26"/>
        <v>94.358858406190336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27</v>
      </c>
      <c r="B82" s="172">
        <f>B11</f>
        <v>3169</v>
      </c>
      <c r="C82" s="173">
        <f>C11</f>
        <v>15674</v>
      </c>
      <c r="D82" s="174">
        <f t="shared" si="19"/>
        <v>7.5313043561825497</v>
      </c>
      <c r="E82" s="151">
        <f>E11</f>
        <v>2782</v>
      </c>
      <c r="F82" s="113">
        <f>F11</f>
        <v>14356</v>
      </c>
      <c r="G82" s="175">
        <f>IF($F$83&lt;&gt;0,F82/$F$83*100,0)</f>
        <v>7.1016923160638932</v>
      </c>
      <c r="H82" s="172">
        <f>H11</f>
        <v>2962</v>
      </c>
      <c r="I82" s="173">
        <f>I11</f>
        <v>17471</v>
      </c>
      <c r="J82" s="176">
        <f>IF($I$83&lt;&gt;0,I82/$I$83*100,0)</f>
        <v>8.0700814352559682</v>
      </c>
      <c r="K82" s="97">
        <f t="shared" si="22"/>
        <v>113.91085549964055</v>
      </c>
      <c r="L82" s="98">
        <f t="shared" si="22"/>
        <v>109.18083031485094</v>
      </c>
      <c r="M82" s="99">
        <f t="shared" si="24"/>
        <v>106.98852126941256</v>
      </c>
      <c r="N82" s="121">
        <f t="shared" si="24"/>
        <v>89.714383836071192</v>
      </c>
      <c r="O82" s="97">
        <f t="shared" si="26"/>
        <v>93.923024983119518</v>
      </c>
      <c r="P82" s="98">
        <f t="shared" si="26"/>
        <v>82.170453895026043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18</v>
      </c>
      <c r="B83" s="159">
        <f>B81+B82</f>
        <v>33179</v>
      </c>
      <c r="C83" s="160">
        <f>C81+C82</f>
        <v>208118</v>
      </c>
      <c r="D83" s="161">
        <f>D81+D82</f>
        <v>99.999999999999986</v>
      </c>
      <c r="E83" s="162">
        <f>SUM(E81:E82)</f>
        <v>33002</v>
      </c>
      <c r="F83" s="160">
        <f>SUM(F81:F82)</f>
        <v>202149</v>
      </c>
      <c r="G83" s="163">
        <f>G81+G82</f>
        <v>100</v>
      </c>
      <c r="H83" s="159">
        <f>SUM(H81:H82)</f>
        <v>32478</v>
      </c>
      <c r="I83" s="160">
        <f>SUM(I81:I82)</f>
        <v>216491</v>
      </c>
      <c r="J83" s="161">
        <f>J81+J82</f>
        <v>100</v>
      </c>
      <c r="K83" s="165">
        <f t="shared" si="22"/>
        <v>100.53633113144657</v>
      </c>
      <c r="L83" s="166">
        <f t="shared" si="22"/>
        <v>102.95277245991818</v>
      </c>
      <c r="M83" s="167">
        <f t="shared" si="24"/>
        <v>102.15838413695424</v>
      </c>
      <c r="N83" s="164">
        <f t="shared" si="24"/>
        <v>96.132402732677107</v>
      </c>
      <c r="O83" s="165">
        <f t="shared" si="26"/>
        <v>101.61339983989161</v>
      </c>
      <c r="P83" s="166">
        <f t="shared" si="26"/>
        <v>93.375244236480953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034D70-8565-4025-ADB0-231A7A6942B8}">
  <ds:schemaRefs>
    <ds:schemaRef ds:uri="http://schemas.openxmlformats.org/package/2006/metadata/core-properties"/>
    <ds:schemaRef ds:uri="http://purl.org/dc/dcmitype/"/>
    <ds:schemaRef ds:uri="222be194-551f-45fb-b3b7-e68d1d89e47e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2024-06-06T11:41:37Z</cp:lastPrinted>
  <dcterms:created xsi:type="dcterms:W3CDTF">2017-12-29T23:50:53Z</dcterms:created>
  <dcterms:modified xsi:type="dcterms:W3CDTF">2024-08-08T15:44:55Z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