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0AB211F8-7760-4598-A26E-4952524EC8AF}" xr6:coauthVersionLast="47" xr6:coauthVersionMax="47" xr10:uidLastSave="{00000000-0000-0000-0000-000000000000}"/>
  <bookViews>
    <workbookView xWindow="-120" yWindow="-120" windowWidth="25440" windowHeight="1527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<sst xmlns="http://schemas.openxmlformats.org/spreadsheetml/2006/main" count="174" uniqueCount="109">
  <si>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</si>
  <si>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</si>
  <si>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</si>
  <si>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</si>
  <si>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</si>
  <si>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</si>
  <si>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</si>
  <si>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</si>
  <si>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</si>
  <si>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</si>
  <si>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</si>
  <si>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</si>
  <si>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</si>
  <si>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</si>
  <si>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</si>
  <si>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</si>
  <si>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</si>
  <si>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</si>
  <si>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</si>
  <si>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</si>
  <si>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</si>
  <si>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</si>
  <si>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</si>
  <si>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</si>
  <si>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</si>
  <si>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</si>
  <si>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</si>
  <si>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</si>
  <si>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</si>
  <si>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</si>
  <si>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</si>
  <si>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</si>
  <si>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</si>
  <si>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</si>
  <si>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</si>
  <si>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</si>
  <si>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</si>
  <si>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</si>
  <si>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</si>
  <si>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</si>
  <si>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</si>
  <si>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</si>
  <si>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</si>
  <si>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</si>
  <si>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</si>
  <si>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</si>
  <si>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</si>
  <si>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</si>
  <si>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</si>
  <si>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</si>
  <si>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</si>
  <si>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</si>
  <si>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</si>
  <si>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</si>
  <si>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</si>
  <si>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</si>
  <si>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</si>
  <si>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</si>
  <si>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</si>
  <si>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</si>
  <si>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</si>
  <si>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</si>
  <si>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</si>
  <si>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</si>
  <si>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</si>
  <si>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</si>
  <si>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</si>
  <si>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</si>
  <si>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</si>
  <si>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</si>
  <si>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</si>
  <si>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</si>
  <si>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</si>
  <si>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</si>
  <si>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</si>
  <si>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</si>
  <si>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</si>
  <si>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</si>
  <si>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</si>
  <si>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</si>
  <si>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</si>
  <si>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</si>
  <si>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</si>
  <si>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</si>
  <si>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</si>
  <si>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</si>
  <si>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</si>
  <si>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</si>
  <si>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</si>
  <si>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</si>
  <si>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</si>
  <si>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</si>
  <si>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</si>
  <si>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</si>
  <si>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</si>
  <si>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</si>
  <si>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</si>
  <si>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</si>
  <si>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</si>
  <si>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</si>
  <si>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</si>
  <si>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</si>
  <si>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</si>
  <si>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</si>
  <si>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</si>
  <si>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</si>
  <si>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8.7.2024.                                                                                                                                                                                                                                                                                                                                                                         lipanj, 2024.</t>
  </si>
  <si>
    <t>IZVJEŠTAJ PO KAPACITETIMA VI/2024</t>
  </si>
  <si>
    <t>TURISTIČKI PROMET PO ZEMLJAMA  VI/2024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</si>
</sst>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12.674541077339754</c:v>
                </c:pt>
                <c:pt idx="1">
                  <c:v>40.622931086367743</c:v>
                </c:pt>
                <c:pt idx="2">
                  <c:v>12.277309659945832</c:v>
                </c:pt>
                <c:pt idx="3">
                  <c:v>0.24977430033102621</c:v>
                </c:pt>
                <c:pt idx="4">
                  <c:v>34.175443876015649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332</c:v>
                </c:pt>
                <c:pt idx="1">
                  <c:v>16319</c:v>
                </c:pt>
                <c:pt idx="2">
                  <c:v>53996</c:v>
                </c:pt>
                <c:pt idx="3">
                  <c:v>16847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402</c:v>
                </c:pt>
                <c:pt idx="1">
                  <c:v>9450</c:v>
                </c:pt>
                <c:pt idx="2">
                  <c:v>64493</c:v>
                </c:pt>
                <c:pt idx="3">
                  <c:v>17429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12678</c:v>
                </c:pt>
                <c:pt idx="2">
                  <c:v>62787</c:v>
                </c:pt>
                <c:pt idx="3">
                  <c:v>20157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4237</c:v>
                </c:pt>
                <c:pt idx="1">
                  <c:v>10129</c:v>
                </c:pt>
                <c:pt idx="2">
                  <c:v>3405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4129</c:v>
                </c:pt>
                <c:pt idx="1">
                  <c:v>10669</c:v>
                </c:pt>
                <c:pt idx="2">
                  <c:v>1539</c:v>
                </c:pt>
                <c:pt idx="3" formatCode="General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4701</c:v>
                </c:pt>
                <c:pt idx="1">
                  <c:v>11553</c:v>
                </c:pt>
                <c:pt idx="2">
                  <c:v>2710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Mađarska</c:v>
                </c:pt>
                <c:pt idx="5">
                  <c:v>Poljska</c:v>
                </c:pt>
                <c:pt idx="6">
                  <c:v>Češka</c:v>
                </c:pt>
                <c:pt idx="7">
                  <c:v>Slovačka</c:v>
                </c:pt>
                <c:pt idx="8">
                  <c:v>Italija</c:v>
                </c:pt>
                <c:pt idx="9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24.25309164056964</c:v>
                </c:pt>
                <c:pt idx="1">
                  <c:v>17.224038219763642</c:v>
                </c:pt>
                <c:pt idx="2">
                  <c:v>10.827028139072393</c:v>
                </c:pt>
                <c:pt idx="3">
                  <c:v>7.9605458660022403</c:v>
                </c:pt>
                <c:pt idx="4">
                  <c:v>6.5901661828239639</c:v>
                </c:pt>
                <c:pt idx="5">
                  <c:v>6.1432783962328843</c:v>
                </c:pt>
                <c:pt idx="6">
                  <c:v>5.8964043248679907</c:v>
                </c:pt>
                <c:pt idx="7">
                  <c:v>4.2220037945459117</c:v>
                </c:pt>
                <c:pt idx="8">
                  <c:v>4.15914234118911</c:v>
                </c:pt>
                <c:pt idx="9">
                  <c:v>1.7612636295060233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opLeftCell="A4" zoomScale="150" zoomScaleNormal="150" workbookViewId="0">
      <selection activeCell="A23" sqref="A2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topLeftCell="A10" zoomScale="95" zoomScaleNormal="95" zoomScalePageLayoutView="60" workbookViewId="0">
      <selection activeCell="B43" sqref="B4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100</v>
      </c>
      <c r="C6" s="75">
        <v>760</v>
      </c>
      <c r="D6" s="27">
        <v>3477</v>
      </c>
      <c r="E6" s="27">
        <f>SUM(C6:D6)</f>
        <v>4237</v>
      </c>
      <c r="F6" s="28">
        <f>E6/E42*100</f>
        <v>20.120619242093266</v>
      </c>
      <c r="G6" s="75">
        <v>1668</v>
      </c>
      <c r="H6" s="27">
        <v>15179</v>
      </c>
      <c r="I6" s="27">
        <f>SUM(G6:H6)</f>
        <v>16847</v>
      </c>
      <c r="J6" s="67">
        <f>I6/I42*100</f>
        <v>12.674541077339754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96</v>
      </c>
      <c r="C7" s="79">
        <v>504</v>
      </c>
      <c r="D7" s="5">
        <v>3625</v>
      </c>
      <c r="E7" s="5">
        <f>SUM(C7:D7)</f>
        <v>4129</v>
      </c>
      <c r="F7" s="6">
        <f>E7/E43*100</f>
        <v>20.868290710603457</v>
      </c>
      <c r="G7" s="79">
        <v>1192</v>
      </c>
      <c r="H7" s="5">
        <v>16237</v>
      </c>
      <c r="I7" s="5">
        <f>SUM(G7:H7)</f>
        <v>17429</v>
      </c>
      <c r="J7" s="68">
        <f>I7/I43*100</f>
        <v>13.029859003304376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446</v>
      </c>
      <c r="D8" s="5">
        <v>4255</v>
      </c>
      <c r="E8" s="5">
        <f>SUM(C8:D8)</f>
        <v>4701</v>
      </c>
      <c r="F8" s="6">
        <f>E8/E44*100</f>
        <v>19.140100158788321</v>
      </c>
      <c r="G8" s="79">
        <v>1416</v>
      </c>
      <c r="H8" s="5">
        <v>18741</v>
      </c>
      <c r="I8" s="5">
        <f>SUM(G8:H8)</f>
        <v>20157</v>
      </c>
      <c r="J8" s="68">
        <f>I8/I44*100</f>
        <v>11.547914363137421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101</v>
      </c>
      <c r="C9" s="8">
        <f>C6/C7*100</f>
        <v>150.79365079365078</v>
      </c>
      <c r="D9" s="7">
        <f>D6/D7*100</f>
        <v>95.917241379310354</v>
      </c>
      <c r="E9" s="7">
        <f>E6/E7*100</f>
        <v>102.61564543472997</v>
      </c>
      <c r="F9" s="6"/>
      <c r="G9" s="8">
        <f>G6/G7*100</f>
        <v>139.93288590604027</v>
      </c>
      <c r="H9" s="7">
        <f>H6/H7*100</f>
        <v>93.484017983617662</v>
      </c>
      <c r="I9" s="7">
        <f>I6/I7*100</f>
        <v>96.660737850708585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102</v>
      </c>
      <c r="C10" s="8">
        <f>C6/C8*100</f>
        <v>170.40358744394618</v>
      </c>
      <c r="D10" s="7">
        <f>D6/D8*100</f>
        <v>81.715628672150416</v>
      </c>
      <c r="E10" s="7">
        <f>E6/E8*100</f>
        <v>90.12975962561157</v>
      </c>
      <c r="F10" s="6"/>
      <c r="G10" s="8">
        <f>G6/G8*100</f>
        <v>117.79661016949152</v>
      </c>
      <c r="H10" s="7">
        <f>H6/H8*100</f>
        <v>80.99354356757911</v>
      </c>
      <c r="I10" s="7">
        <f>I6/I8*100</f>
        <v>83.578905591109788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17.937219730941703</v>
      </c>
      <c r="D11" s="15">
        <f>D6/E6*100</f>
        <v>82.062780269058294</v>
      </c>
      <c r="E11" s="15">
        <f>SUM(C11:D11)</f>
        <v>100</v>
      </c>
      <c r="F11" s="16"/>
      <c r="G11" s="14">
        <f>G6/I6*100</f>
        <v>9.9008725589125657</v>
      </c>
      <c r="H11" s="15">
        <f>H6/I6*100</f>
        <v>90.099127441087433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100</v>
      </c>
      <c r="C12" s="78">
        <v>927</v>
      </c>
      <c r="D12" s="30">
        <v>9202</v>
      </c>
      <c r="E12" s="30">
        <f>SUM(C12:D12)</f>
        <v>10129</v>
      </c>
      <c r="F12" s="31">
        <f>E12/E42*100</f>
        <v>48.100484376483998</v>
      </c>
      <c r="G12" s="78">
        <v>3986</v>
      </c>
      <c r="H12" s="30">
        <v>50010</v>
      </c>
      <c r="I12" s="30">
        <f>SUM(G12:H12)</f>
        <v>53996</v>
      </c>
      <c r="J12" s="70">
        <f>I12/I42*100</f>
        <v>40.622931086367743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96</v>
      </c>
      <c r="C13" s="79">
        <v>1053</v>
      </c>
      <c r="D13" s="5">
        <v>9616</v>
      </c>
      <c r="E13" s="5">
        <f>SUM(C13:D13)</f>
        <v>10669</v>
      </c>
      <c r="F13" s="6">
        <f>E13/E43*100</f>
        <v>53.921965025775798</v>
      </c>
      <c r="G13" s="79">
        <v>5160</v>
      </c>
      <c r="H13" s="5">
        <v>59333</v>
      </c>
      <c r="I13" s="5">
        <f>SUM(G13:H13)</f>
        <v>64493</v>
      </c>
      <c r="J13" s="68">
        <f>I13/I43*100</f>
        <v>48.214739612146943</v>
      </c>
      <c r="K13" s="56"/>
      <c r="L13" s="81" t="str">
        <f>B6</f>
        <v>2024.</v>
      </c>
      <c r="M13" s="92">
        <f>E6</f>
        <v>4237</v>
      </c>
      <c r="N13" s="92">
        <f>E12</f>
        <v>10129</v>
      </c>
      <c r="O13" s="92">
        <f>E18</f>
        <v>3405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1426</v>
      </c>
      <c r="D14" s="5">
        <v>10127</v>
      </c>
      <c r="E14" s="5">
        <f>C14+D14</f>
        <v>11553</v>
      </c>
      <c r="F14" s="6">
        <f>E14/E44*100</f>
        <v>47.037987052644439</v>
      </c>
      <c r="G14" s="79">
        <v>6703</v>
      </c>
      <c r="H14" s="5">
        <v>56084</v>
      </c>
      <c r="I14" s="5">
        <f>SUM(G14:H14)</f>
        <v>62787</v>
      </c>
      <c r="J14" s="68">
        <f>I14/I44*100</f>
        <v>35.970575934827067</v>
      </c>
      <c r="K14" s="56"/>
      <c r="L14" s="81" t="str">
        <f>B7</f>
        <v>2023.</v>
      </c>
      <c r="M14" s="92">
        <f>E7</f>
        <v>4129</v>
      </c>
      <c r="N14" s="92">
        <f>E13</f>
        <v>10669</v>
      </c>
      <c r="O14" s="93">
        <f>E19</f>
        <v>1539</v>
      </c>
      <c r="P14" s="1">
        <f>E25</f>
        <v>50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101</v>
      </c>
      <c r="C15" s="13">
        <f>C12/C13*100</f>
        <v>88.034188034188034</v>
      </c>
      <c r="D15" s="9">
        <f>D12/D13*11</f>
        <v>10.526414309484194</v>
      </c>
      <c r="E15" s="9">
        <f>E12/E13*100</f>
        <v>94.938607179679451</v>
      </c>
      <c r="F15" s="6"/>
      <c r="G15" s="13">
        <f>G12/G13*100</f>
        <v>77.248062015503876</v>
      </c>
      <c r="H15" s="9">
        <f>H12/H13*100</f>
        <v>84.286990376350417</v>
      </c>
      <c r="I15" s="9">
        <f>I12/I13*100</f>
        <v>83.72381498767308</v>
      </c>
      <c r="J15" s="68"/>
      <c r="K15" s="56"/>
      <c r="L15" s="81" t="str">
        <f>B8</f>
        <v>2019.</v>
      </c>
      <c r="M15" s="92">
        <f>E8</f>
        <v>4701</v>
      </c>
      <c r="N15" s="92">
        <f>E14</f>
        <v>11553</v>
      </c>
      <c r="O15" s="93">
        <f>E20</f>
        <v>2710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102</v>
      </c>
      <c r="C16" s="13">
        <f>C12/C14*100</f>
        <v>65.007012622720893</v>
      </c>
      <c r="D16" s="9">
        <f>D12/D14*100</f>
        <v>90.866001777426689</v>
      </c>
      <c r="E16" s="9">
        <f>E12/E14*100</f>
        <v>87.674197178222101</v>
      </c>
      <c r="F16" s="6"/>
      <c r="G16" s="13">
        <f>G12/G14*100</f>
        <v>59.465910786215126</v>
      </c>
      <c r="H16" s="9">
        <f>H12/H14*100</f>
        <v>89.169816703516162</v>
      </c>
      <c r="I16" s="9">
        <f>I12/I14*100</f>
        <v>85.99869399716502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9.1519399743311283</v>
      </c>
      <c r="D17" s="11">
        <f>D12/E12*100</f>
        <v>90.848060025668872</v>
      </c>
      <c r="E17" s="11">
        <f>SUM(C17:D17)</f>
        <v>100</v>
      </c>
      <c r="F17" s="12"/>
      <c r="G17" s="10">
        <f>G12/I12*100</f>
        <v>7.3820282983924734</v>
      </c>
      <c r="H17" s="11">
        <f>H12/I12*100</f>
        <v>92.61797170160753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100</v>
      </c>
      <c r="C18" s="75">
        <v>413</v>
      </c>
      <c r="D18" s="27">
        <v>2992</v>
      </c>
      <c r="E18" s="27">
        <f>C18+D18</f>
        <v>3405</v>
      </c>
      <c r="F18" s="28">
        <f>E18/E42*100</f>
        <v>16.169626745179979</v>
      </c>
      <c r="G18" s="75">
        <v>1311</v>
      </c>
      <c r="H18" s="27">
        <v>15008</v>
      </c>
      <c r="I18" s="27">
        <f>G18+H18</f>
        <v>16319</v>
      </c>
      <c r="J18" s="67">
        <f>I18/I42*100</f>
        <v>12.277309659945832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96</v>
      </c>
      <c r="C19" s="79">
        <v>135</v>
      </c>
      <c r="D19" s="5">
        <v>1404</v>
      </c>
      <c r="E19" s="5">
        <f>SUM(C19:D19)</f>
        <v>1539</v>
      </c>
      <c r="F19" s="6">
        <f>E19/E43*100</f>
        <v>7.7782270292125739</v>
      </c>
      <c r="G19" s="79">
        <v>613</v>
      </c>
      <c r="H19" s="5">
        <v>8837</v>
      </c>
      <c r="I19" s="5">
        <f>SUM(G19:H19)</f>
        <v>9450</v>
      </c>
      <c r="J19" s="68">
        <f>I19/I43*100</f>
        <v>7.0647867107250182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513</v>
      </c>
      <c r="D20" s="5">
        <v>2197</v>
      </c>
      <c r="E20" s="5">
        <f>C20+D20</f>
        <v>2710</v>
      </c>
      <c r="F20" s="6">
        <f>E20/E44*100</f>
        <v>11.033752697365742</v>
      </c>
      <c r="G20" s="79">
        <v>1979</v>
      </c>
      <c r="H20" s="5">
        <v>10699</v>
      </c>
      <c r="I20" s="5">
        <f>G20+H20</f>
        <v>12678</v>
      </c>
      <c r="J20" s="68">
        <f>I20/I44*100</f>
        <v>7.263206741869138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101</v>
      </c>
      <c r="C21" s="13">
        <f>C18/C19*100</f>
        <v>305.92592592592592</v>
      </c>
      <c r="D21" s="9">
        <f>D18/D19*100</f>
        <v>213.10541310541308</v>
      </c>
      <c r="E21" s="9">
        <f>E18/E19*100</f>
        <v>221.24756335282649</v>
      </c>
      <c r="F21" s="6"/>
      <c r="G21" s="13">
        <f>G18/G19*100</f>
        <v>213.86623164763455</v>
      </c>
      <c r="H21" s="9">
        <f>H18/H19*100</f>
        <v>169.83139074346499</v>
      </c>
      <c r="I21" s="9">
        <f>I18/I19*100</f>
        <v>172.68783068783068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102</v>
      </c>
      <c r="C22" s="13">
        <f>C18/C20*100</f>
        <v>80.50682261208577</v>
      </c>
      <c r="D22" s="226">
        <f>D18/D20*100</f>
        <v>136.18570778334092</v>
      </c>
      <c r="E22" s="9">
        <f>E18/E20*100</f>
        <v>125.64575645756457</v>
      </c>
      <c r="F22" s="6"/>
      <c r="G22" s="13">
        <f>G18/G20*100</f>
        <v>66.245578575037896</v>
      </c>
      <c r="H22" s="9">
        <f>H18/H20*100</f>
        <v>140.27479203663893</v>
      </c>
      <c r="I22" s="9">
        <f>I18/I20*100</f>
        <v>128.71904085817954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12.129221732745963</v>
      </c>
      <c r="D23" s="15">
        <f>D18/E18*100</f>
        <v>87.870778267254039</v>
      </c>
      <c r="E23" s="15">
        <f>SUM(C23:D23)</f>
        <v>100</v>
      </c>
      <c r="F23" s="16"/>
      <c r="G23" s="14">
        <f>G18/I18*100</f>
        <v>8.0335804890005509</v>
      </c>
      <c r="H23" s="15">
        <f>H18/I18*100</f>
        <v>91.966419510999458</v>
      </c>
      <c r="I23" s="15">
        <f>SUM(G23:H23)</f>
        <v>100.00000000000001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100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332</v>
      </c>
      <c r="I24" s="30">
        <f>SUM(G24:H24)</f>
        <v>332</v>
      </c>
      <c r="J24" s="70">
        <f>I24/I42*100</f>
        <v>0.24977430033102621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96</v>
      </c>
      <c r="C25" s="79">
        <v>0</v>
      </c>
      <c r="D25" s="5">
        <v>50</v>
      </c>
      <c r="E25" s="5">
        <f>SUM(C25:D25)</f>
        <v>50</v>
      </c>
      <c r="F25" s="6">
        <f>E25/E43*100</f>
        <v>0.25270393207318304</v>
      </c>
      <c r="G25" s="79">
        <v>0</v>
      </c>
      <c r="H25" s="5">
        <v>402</v>
      </c>
      <c r="I25" s="5">
        <f>SUM(G25:H25)</f>
        <v>402</v>
      </c>
      <c r="J25" s="68">
        <f>I25/I43*100</f>
        <v>0.30053378388481033</v>
      </c>
      <c r="K25" s="56"/>
      <c r="L25" s="81" t="s">
        <v>12</v>
      </c>
      <c r="M25" s="81">
        <f>I24</f>
        <v>332</v>
      </c>
      <c r="N25" s="81">
        <f>I25</f>
        <v>402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16319</v>
      </c>
      <c r="N26" s="93">
        <f>I19</f>
        <v>9450</v>
      </c>
      <c r="O26" s="93">
        <f>I20</f>
        <v>12678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101</v>
      </c>
      <c r="C27" s="13" t="e">
        <f>C24/C25*100</f>
        <v>#DIV/0!</v>
      </c>
      <c r="D27" s="9">
        <f>D24/D25*100</f>
        <v>0</v>
      </c>
      <c r="E27" s="9">
        <f>E24/E25*100</f>
        <v>0</v>
      </c>
      <c r="F27" s="6"/>
      <c r="G27" s="13" t="e">
        <f>G24/G25*100</f>
        <v>#DIV/0!</v>
      </c>
      <c r="H27" s="9">
        <f>H24/H25*100</f>
        <v>82.587064676616919</v>
      </c>
      <c r="I27" s="5">
        <f>I24/I25*100</f>
        <v>82.587064676616919</v>
      </c>
      <c r="J27" s="68"/>
      <c r="K27" s="56"/>
      <c r="L27" s="81" t="s">
        <v>10</v>
      </c>
      <c r="M27" s="93">
        <f>I12</f>
        <v>53996</v>
      </c>
      <c r="N27" s="93">
        <f>I13</f>
        <v>64493</v>
      </c>
      <c r="O27" s="93">
        <f>I14</f>
        <v>62787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102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16847</v>
      </c>
      <c r="N28" s="93">
        <f>I7</f>
        <v>17429</v>
      </c>
      <c r="O28" s="93">
        <f>I8</f>
        <v>20157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>
        <f>G24/I24*100</f>
        <v>0</v>
      </c>
      <c r="H29" s="11">
        <f>H24/I24*100</f>
        <v>100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100</v>
      </c>
      <c r="C30" s="75">
        <f t="shared" ref="C30:J32" si="0">C6+C12+C18+C24</f>
        <v>2100</v>
      </c>
      <c r="D30" s="27">
        <f t="shared" si="0"/>
        <v>15671</v>
      </c>
      <c r="E30" s="27">
        <f t="shared" si="0"/>
        <v>17771</v>
      </c>
      <c r="F30" s="28">
        <f t="shared" si="0"/>
        <v>84.390730363757243</v>
      </c>
      <c r="G30" s="75">
        <f t="shared" si="0"/>
        <v>6965</v>
      </c>
      <c r="H30" s="27">
        <f t="shared" si="0"/>
        <v>80529</v>
      </c>
      <c r="I30" s="27">
        <f>I6+I12+I18+I24</f>
        <v>87494</v>
      </c>
      <c r="J30" s="67">
        <f t="shared" si="0"/>
        <v>65.824556123984351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96</v>
      </c>
      <c r="C31" s="77">
        <f t="shared" si="0"/>
        <v>1692</v>
      </c>
      <c r="D31" s="42">
        <f t="shared" si="0"/>
        <v>14695</v>
      </c>
      <c r="E31" s="42">
        <f t="shared" si="0"/>
        <v>16387</v>
      </c>
      <c r="F31" s="43">
        <f t="shared" si="0"/>
        <v>82.821186697665013</v>
      </c>
      <c r="G31" s="77">
        <f t="shared" si="0"/>
        <v>6965</v>
      </c>
      <c r="H31" s="42">
        <f t="shared" si="0"/>
        <v>84809</v>
      </c>
      <c r="I31" s="42">
        <f t="shared" si="0"/>
        <v>91774</v>
      </c>
      <c r="J31" s="72">
        <f t="shared" si="0"/>
        <v>68.609919110061156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2385</v>
      </c>
      <c r="D32" s="42">
        <f t="shared" si="0"/>
        <v>16579</v>
      </c>
      <c r="E32" s="42">
        <f t="shared" si="0"/>
        <v>18964</v>
      </c>
      <c r="F32" s="43">
        <f t="shared" si="0"/>
        <v>77.21183990879851</v>
      </c>
      <c r="G32" s="77">
        <f t="shared" si="0"/>
        <v>10098</v>
      </c>
      <c r="H32" s="42">
        <f t="shared" si="0"/>
        <v>85524</v>
      </c>
      <c r="I32" s="42">
        <f t="shared" si="0"/>
        <v>95622</v>
      </c>
      <c r="J32" s="72">
        <f t="shared" si="0"/>
        <v>54.781697039833631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101</v>
      </c>
      <c r="C33" s="45">
        <f>C30/C31*100</f>
        <v>124.11347517730495</v>
      </c>
      <c r="D33" s="44">
        <f>D30/D31*100</f>
        <v>106.64171486900307</v>
      </c>
      <c r="E33" s="44">
        <f>E30/E31*100</f>
        <v>108.44571916763289</v>
      </c>
      <c r="F33" s="43"/>
      <c r="G33" s="45">
        <f>G30/G31*100</f>
        <v>100</v>
      </c>
      <c r="H33" s="44">
        <f>H30/H31*100</f>
        <v>94.953365798441197</v>
      </c>
      <c r="I33" s="44">
        <f>I30/I31*100</f>
        <v>95.336369777932745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102</v>
      </c>
      <c r="C34" s="45">
        <f>C30/C32*100</f>
        <v>88.050314465408803</v>
      </c>
      <c r="D34" s="44">
        <f>D30/D32*100</f>
        <v>94.523191989866689</v>
      </c>
      <c r="E34" s="44">
        <f>E30/E32*100</f>
        <v>93.709133094283899</v>
      </c>
      <c r="F34" s="43"/>
      <c r="G34" s="45">
        <f>G30/G32*100</f>
        <v>68.974054268171912</v>
      </c>
      <c r="H34" s="44">
        <f>H30/H32*100</f>
        <v>94.159534165848186</v>
      </c>
      <c r="I34" s="44">
        <f>I30/I32*100</f>
        <v>91.499864048022417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11.817005233245174</v>
      </c>
      <c r="D35" s="48">
        <f>D30/E30*100</f>
        <v>88.182994766754831</v>
      </c>
      <c r="E35" s="48">
        <f>SUM(C35:D35)</f>
        <v>100</v>
      </c>
      <c r="F35" s="49"/>
      <c r="G35" s="50">
        <f>G30/I30*100</f>
        <v>7.9605458660022403</v>
      </c>
      <c r="H35" s="48">
        <f>H30/I30*100</f>
        <v>92.039454133997751</v>
      </c>
      <c r="I35" s="48">
        <f>SUM(G35:H35)</f>
        <v>99.999999999999986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100</v>
      </c>
      <c r="C36" s="75">
        <v>1069</v>
      </c>
      <c r="D36" s="27">
        <v>2218</v>
      </c>
      <c r="E36" s="27">
        <f>SUM(C36:D36)</f>
        <v>3287</v>
      </c>
      <c r="F36" s="28">
        <f>E36/E42*100</f>
        <v>15.609269636242759</v>
      </c>
      <c r="G36" s="75">
        <v>15460</v>
      </c>
      <c r="H36" s="27">
        <v>29966</v>
      </c>
      <c r="I36" s="27">
        <f>G36+H36</f>
        <v>45426</v>
      </c>
      <c r="J36" s="28">
        <f>I36/I42*100</f>
        <v>34.175443876015649</v>
      </c>
      <c r="K36" s="56"/>
      <c r="Q36" s="57"/>
    </row>
    <row r="37" spans="1:17" ht="15" customHeight="1" x14ac:dyDescent="0.25">
      <c r="A37" s="260"/>
      <c r="B37" s="228" t="s">
        <v>96</v>
      </c>
      <c r="C37" s="76">
        <v>1205</v>
      </c>
      <c r="D37" s="22">
        <v>2194</v>
      </c>
      <c r="E37" s="158">
        <f>SUM(C37:D37)</f>
        <v>3399</v>
      </c>
      <c r="F37" s="23">
        <f>E37/E43*100</f>
        <v>17.178813302334984</v>
      </c>
      <c r="G37" s="76">
        <v>14967</v>
      </c>
      <c r="H37" s="22">
        <v>27021</v>
      </c>
      <c r="I37" s="22">
        <f>G37+H37</f>
        <v>41988</v>
      </c>
      <c r="J37" s="23">
        <f>I37/I43*100</f>
        <v>31.390080889938847</v>
      </c>
      <c r="K37" s="56"/>
      <c r="L37" s="81" t="s">
        <v>8</v>
      </c>
      <c r="M37" s="82">
        <f>J6</f>
        <v>12.674541077339754</v>
      </c>
      <c r="Q37" s="57"/>
    </row>
    <row r="38" spans="1:17" ht="15" customHeight="1" x14ac:dyDescent="0.25">
      <c r="A38" s="260"/>
      <c r="B38" s="228" t="s">
        <v>9</v>
      </c>
      <c r="C38" s="76">
        <v>2439</v>
      </c>
      <c r="D38" s="22">
        <v>3158</v>
      </c>
      <c r="E38" s="22">
        <f>SUM(C38:D38)</f>
        <v>5597</v>
      </c>
      <c r="F38" s="23">
        <f>E38/E44*100</f>
        <v>22.788160091201497</v>
      </c>
      <c r="G38" s="76">
        <v>33654</v>
      </c>
      <c r="H38" s="22">
        <v>45275</v>
      </c>
      <c r="I38" s="22">
        <f>G38+H38</f>
        <v>78929</v>
      </c>
      <c r="J38" s="23">
        <f>I38/I44*100</f>
        <v>45.218302960166369</v>
      </c>
      <c r="K38" s="56"/>
      <c r="L38" s="81" t="s">
        <v>10</v>
      </c>
      <c r="M38" s="82">
        <f>J12</f>
        <v>40.622931086367743</v>
      </c>
      <c r="Q38" s="57"/>
    </row>
    <row r="39" spans="1:17" ht="15" customHeight="1" x14ac:dyDescent="0.25">
      <c r="A39" s="260"/>
      <c r="B39" s="228" t="s">
        <v>101</v>
      </c>
      <c r="C39" s="25">
        <f>C36/C37*100</f>
        <v>88.713692946058089</v>
      </c>
      <c r="D39" s="24">
        <f>D36/D37*100</f>
        <v>101.09389243391067</v>
      </c>
      <c r="E39" s="24">
        <f>E36/E37*100</f>
        <v>96.704913209767568</v>
      </c>
      <c r="F39" s="23"/>
      <c r="G39" s="25">
        <f>G36/G37*100</f>
        <v>103.29391327587358</v>
      </c>
      <c r="H39" s="24">
        <f>H36/H37*100</f>
        <v>110.89893046149291</v>
      </c>
      <c r="I39" s="24">
        <f>I36/I37*100</f>
        <v>108.18805372963705</v>
      </c>
      <c r="J39" s="23"/>
      <c r="K39" s="56"/>
      <c r="L39" s="81" t="s">
        <v>11</v>
      </c>
      <c r="M39" s="82">
        <f>J18</f>
        <v>12.277309659945832</v>
      </c>
      <c r="Q39" s="57"/>
    </row>
    <row r="40" spans="1:17" ht="15" customHeight="1" x14ac:dyDescent="0.25">
      <c r="A40" s="260"/>
      <c r="B40" s="228" t="s">
        <v>102</v>
      </c>
      <c r="C40" s="25">
        <f>C36/C38*100</f>
        <v>43.829438294382946</v>
      </c>
      <c r="D40" s="220">
        <f>D36/D38*100</f>
        <v>70.234325522482592</v>
      </c>
      <c r="E40" s="24">
        <f>E36/E38*100</f>
        <v>58.727889941039848</v>
      </c>
      <c r="F40" s="23"/>
      <c r="G40" s="25">
        <f>G36/G38*100</f>
        <v>45.938075711653894</v>
      </c>
      <c r="H40" s="24">
        <f>H36/H38*100</f>
        <v>66.186637217007188</v>
      </c>
      <c r="I40" s="24">
        <f>I36/I38*100</f>
        <v>57.552990662494139</v>
      </c>
      <c r="J40" s="23"/>
      <c r="K40" s="56"/>
      <c r="L40" s="81" t="s">
        <v>12</v>
      </c>
      <c r="M40" s="82">
        <f>J24</f>
        <v>0.24977430033102621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32.522056586553092</v>
      </c>
      <c r="D41" s="46">
        <f>D36/E36*100</f>
        <v>67.477943413446923</v>
      </c>
      <c r="E41" s="46">
        <f>SUM(C41:D41)</f>
        <v>100.00000000000001</v>
      </c>
      <c r="F41" s="26"/>
      <c r="G41" s="47">
        <f>G36/I36*100</f>
        <v>34.033372958217761</v>
      </c>
      <c r="H41" s="46">
        <f>H36/I36*100</f>
        <v>65.966627041782246</v>
      </c>
      <c r="I41" s="46">
        <f>SUM(G41:H41)</f>
        <v>100</v>
      </c>
      <c r="J41" s="26"/>
      <c r="K41" s="56"/>
      <c r="L41" s="81" t="s">
        <v>80</v>
      </c>
      <c r="M41" s="82">
        <f>J36</f>
        <v>34.175443876015649</v>
      </c>
      <c r="Q41" s="57"/>
    </row>
    <row r="42" spans="1:17" ht="15" customHeight="1" x14ac:dyDescent="0.25">
      <c r="A42" s="238" t="s">
        <v>77</v>
      </c>
      <c r="B42" s="235" t="s">
        <v>100</v>
      </c>
      <c r="C42" s="73">
        <f t="shared" ref="C42:D44" si="1">C30+C36</f>
        <v>3169</v>
      </c>
      <c r="D42" s="51">
        <f t="shared" si="1"/>
        <v>17889</v>
      </c>
      <c r="E42" s="51">
        <f>SUM(C42:D42)</f>
        <v>21058</v>
      </c>
      <c r="F42" s="52">
        <f>F6+F12+F18+F24+F36</f>
        <v>100</v>
      </c>
      <c r="G42" s="73">
        <f>G30+G36</f>
        <v>22425</v>
      </c>
      <c r="H42" s="51">
        <f t="shared" ref="G42:H44" si="2">H30+H36</f>
        <v>110495</v>
      </c>
      <c r="I42" s="51">
        <f>SUM(G42:H42)</f>
        <v>132920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96</v>
      </c>
      <c r="C43" s="74">
        <f t="shared" si="1"/>
        <v>2897</v>
      </c>
      <c r="D43" s="32">
        <f t="shared" si="1"/>
        <v>16889</v>
      </c>
      <c r="E43" s="32">
        <f>SUM(C43:D43)</f>
        <v>19786</v>
      </c>
      <c r="F43" s="33">
        <f>F31+F37</f>
        <v>100</v>
      </c>
      <c r="G43" s="74">
        <f t="shared" si="2"/>
        <v>21932</v>
      </c>
      <c r="H43" s="32">
        <f t="shared" si="2"/>
        <v>111830</v>
      </c>
      <c r="I43" s="32">
        <f>SUM(G43:H43)</f>
        <v>133762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4824</v>
      </c>
      <c r="D44" s="32">
        <f t="shared" si="1"/>
        <v>19737</v>
      </c>
      <c r="E44" s="32">
        <f>SUM(C44:D44)</f>
        <v>24561</v>
      </c>
      <c r="F44" s="33">
        <f>F32+F38</f>
        <v>100</v>
      </c>
      <c r="G44" s="74">
        <f t="shared" si="2"/>
        <v>43752</v>
      </c>
      <c r="H44" s="32">
        <f t="shared" si="2"/>
        <v>130799</v>
      </c>
      <c r="I44" s="192">
        <f>SUM(G44:H44)</f>
        <v>174551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101</v>
      </c>
      <c r="C45" s="35">
        <f>C42/C43*100</f>
        <v>109.38902312737315</v>
      </c>
      <c r="D45" s="34">
        <f>D42/D43*100</f>
        <v>105.92101367754158</v>
      </c>
      <c r="E45" s="34">
        <f>E42/E43*100</f>
        <v>106.42878803194178</v>
      </c>
      <c r="F45" s="33"/>
      <c r="G45" s="35">
        <f>G42/G43*100</f>
        <v>102.24785701258435</v>
      </c>
      <c r="H45" s="34">
        <f>H42/H43*100</f>
        <v>98.806223732451031</v>
      </c>
      <c r="I45" s="34">
        <f>I42/I43*100</f>
        <v>99.370523766092006</v>
      </c>
      <c r="J45" s="33"/>
      <c r="K45" s="56"/>
      <c r="Q45" s="57"/>
    </row>
    <row r="46" spans="1:17" ht="15" customHeight="1" x14ac:dyDescent="0.25">
      <c r="A46" s="238"/>
      <c r="B46" s="236" t="s">
        <v>102</v>
      </c>
      <c r="C46" s="35">
        <f>C42/C44*100</f>
        <v>65.692371475953564</v>
      </c>
      <c r="D46" s="34">
        <f>D42/D44*100</f>
        <v>90.636874905000766</v>
      </c>
      <c r="E46" s="34">
        <f>E42/E44*100</f>
        <v>85.737551402630189</v>
      </c>
      <c r="F46" s="33"/>
      <c r="G46" s="35">
        <f>G42/G44*100</f>
        <v>51.254799780581465</v>
      </c>
      <c r="H46" s="34">
        <f>H42/H44*100</f>
        <v>84.476945542397104</v>
      </c>
      <c r="I46" s="34">
        <f>I42/I44*100</f>
        <v>76.149663995050147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15.048912527305536</v>
      </c>
      <c r="D47" s="36">
        <f>D42/E42*100</f>
        <v>84.951087472694468</v>
      </c>
      <c r="E47" s="36">
        <f>SUM(C47:D47)</f>
        <v>100</v>
      </c>
      <c r="F47" s="37"/>
      <c r="G47" s="38">
        <f>G42/I42*100</f>
        <v>16.871050255792959</v>
      </c>
      <c r="H47" s="36">
        <f>H42/I42*100</f>
        <v>83.128949744207034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I83" sqref="I8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24.25309164056964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2912</v>
      </c>
      <c r="C6" s="123">
        <v>21220</v>
      </c>
      <c r="D6" s="127">
        <f t="shared" ref="D6:D37" si="1">IF($C$83&lt;&gt;0,C6/$C$83*100,0)</f>
        <v>24.25309164056964</v>
      </c>
      <c r="E6" s="124">
        <v>3541</v>
      </c>
      <c r="F6" s="123">
        <v>30108</v>
      </c>
      <c r="G6" s="125">
        <f t="shared" ref="G6:G37" si="2">IF($F$83&lt;&gt;0,F6/$F$83*100,0)</f>
        <v>32.8066772724301</v>
      </c>
      <c r="H6" s="122">
        <v>4202</v>
      </c>
      <c r="I6" s="123">
        <v>28148</v>
      </c>
      <c r="J6" s="127">
        <f t="shared" ref="J6:J37" si="3">IF($I$83&lt;&gt;0,I6/$I$83*100,0)</f>
        <v>29.436740499048337</v>
      </c>
      <c r="K6" s="132">
        <f t="shared" ref="K6:K37" si="4">IF(OR(B6&lt;&gt;0)*(E6&lt;&gt;0),B6/E6*100," ")</f>
        <v>82.236656311776329</v>
      </c>
      <c r="L6" s="133">
        <f t="shared" ref="L6:L37" si="5">IF(OR(C6&lt;&gt;0)*(F6&lt;&gt;0),C6/F6*100," ")</f>
        <v>70.479606749036805</v>
      </c>
      <c r="M6" s="189">
        <f t="shared" ref="M6:M37" si="6">IF(OR(B6&lt;&gt;0)*(H6&lt;&gt;0),B6/H6*100," ")</f>
        <v>69.300333174678727</v>
      </c>
      <c r="N6" s="190">
        <f t="shared" ref="N6:N37" si="7">IF(OR(C6&lt;&gt;0)*(I6&lt;&gt;0),C6/I6*100," ")</f>
        <v>75.387238880204634</v>
      </c>
      <c r="O6" s="131">
        <f>IF(OR(E6&lt;&gt;0)*(H6&lt;&gt;0),E6/H6*100," ")</f>
        <v>84.269395525940027</v>
      </c>
      <c r="P6" s="133">
        <f>IF(OR(F6&lt;&gt;0)*(I6&lt;&gt;0),F6/I6*100," ")</f>
        <v>106.96319454312916</v>
      </c>
      <c r="Q6" t="str">
        <f t="shared" si="0"/>
        <v>Austrija</v>
      </c>
      <c r="R6" s="101">
        <f t="shared" ref="R6:R14" si="8">D7</f>
        <v>17.224038219763642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2789</v>
      </c>
      <c r="C7" s="109">
        <v>15070</v>
      </c>
      <c r="D7" s="128">
        <f t="shared" si="1"/>
        <v>17.224038219763642</v>
      </c>
      <c r="E7" s="112">
        <v>3091</v>
      </c>
      <c r="F7" s="109">
        <v>15842</v>
      </c>
      <c r="G7" s="39">
        <f t="shared" si="2"/>
        <v>17.261969621025564</v>
      </c>
      <c r="H7" s="108">
        <v>3062</v>
      </c>
      <c r="I7" s="109">
        <v>14649</v>
      </c>
      <c r="J7" s="127">
        <f t="shared" si="3"/>
        <v>15.319696304197777</v>
      </c>
      <c r="K7" s="132">
        <f t="shared" si="4"/>
        <v>90.229699126496271</v>
      </c>
      <c r="L7" s="133">
        <f t="shared" si="5"/>
        <v>95.126877919454614</v>
      </c>
      <c r="M7" s="40">
        <f t="shared" si="6"/>
        <v>91.084258654474198</v>
      </c>
      <c r="N7" s="41">
        <f t="shared" si="7"/>
        <v>102.87391630828043</v>
      </c>
      <c r="O7" s="131">
        <f t="shared" ref="O7:O38" si="9">IF(OR(E7&lt;&gt;0)*(H7&lt;&gt;0),E7/H7*100," ")</f>
        <v>100.94709340300456</v>
      </c>
      <c r="P7" s="133">
        <f t="shared" ref="P7:P70" si="10">IF(OR(F7&lt;&gt;0)*(I7&lt;&gt;0),F7/I7*100," ")</f>
        <v>108.14390060755001</v>
      </c>
      <c r="Q7" t="str">
        <f t="shared" si="0"/>
        <v>Slovenija</v>
      </c>
      <c r="R7" s="101">
        <f t="shared" si="8"/>
        <v>10.827028139072393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20</v>
      </c>
      <c r="B8" s="108">
        <v>2571</v>
      </c>
      <c r="C8" s="109">
        <v>9473</v>
      </c>
      <c r="D8" s="128">
        <f t="shared" si="1"/>
        <v>10.827028139072393</v>
      </c>
      <c r="E8" s="112">
        <v>2019</v>
      </c>
      <c r="F8" s="109">
        <v>7674</v>
      </c>
      <c r="G8" s="39">
        <f t="shared" si="2"/>
        <v>8.361845402837405</v>
      </c>
      <c r="H8" s="108">
        <v>2390</v>
      </c>
      <c r="I8" s="109">
        <v>9344</v>
      </c>
      <c r="J8" s="127">
        <f t="shared" si="3"/>
        <v>9.7718098345569011</v>
      </c>
      <c r="K8" s="132">
        <f t="shared" si="4"/>
        <v>127.34026745913818</v>
      </c>
      <c r="L8" s="133">
        <f t="shared" si="5"/>
        <v>123.44279384936148</v>
      </c>
      <c r="M8" s="40">
        <f t="shared" si="6"/>
        <v>107.57322175732217</v>
      </c>
      <c r="N8" s="41">
        <f t="shared" si="7"/>
        <v>101.38056506849315</v>
      </c>
      <c r="O8" s="131">
        <f t="shared" si="9"/>
        <v>84.476987447698747</v>
      </c>
      <c r="P8" s="133">
        <f t="shared" si="10"/>
        <v>82.127568493150676</v>
      </c>
      <c r="Q8" t="str">
        <f t="shared" si="0"/>
        <v>Hrvatska</v>
      </c>
      <c r="R8" s="101">
        <f t="shared" si="8"/>
        <v>7.9605458660022403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81</v>
      </c>
      <c r="B9" s="108">
        <v>2100</v>
      </c>
      <c r="C9" s="109">
        <v>6965</v>
      </c>
      <c r="D9" s="128">
        <f t="shared" si="1"/>
        <v>7.9605458660022403</v>
      </c>
      <c r="E9" s="112">
        <v>1692</v>
      </c>
      <c r="F9" s="109">
        <v>6965</v>
      </c>
      <c r="G9" s="39">
        <f t="shared" si="2"/>
        <v>7.5892954431538344</v>
      </c>
      <c r="H9" s="108">
        <v>2385</v>
      </c>
      <c r="I9" s="109">
        <v>10098</v>
      </c>
      <c r="J9" s="127">
        <f t="shared" si="3"/>
        <v>10.560331304511514</v>
      </c>
      <c r="K9" s="132">
        <f t="shared" si="4"/>
        <v>124.11347517730495</v>
      </c>
      <c r="L9" s="133">
        <f t="shared" si="5"/>
        <v>100</v>
      </c>
      <c r="M9" s="40">
        <f t="shared" si="6"/>
        <v>88.050314465408803</v>
      </c>
      <c r="N9" s="41">
        <f t="shared" si="7"/>
        <v>68.974054268171912</v>
      </c>
      <c r="O9" s="131">
        <f t="shared" si="9"/>
        <v>70.943396226415089</v>
      </c>
      <c r="P9" s="133">
        <f t="shared" si="10"/>
        <v>68.974054268171912</v>
      </c>
      <c r="Q9" t="str">
        <f t="shared" si="0"/>
        <v>Mađarska</v>
      </c>
      <c r="R9" s="101">
        <f t="shared" si="8"/>
        <v>6.5901661828239639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44</v>
      </c>
      <c r="B10" s="108">
        <v>1407</v>
      </c>
      <c r="C10" s="109">
        <v>5766</v>
      </c>
      <c r="D10" s="128">
        <f t="shared" si="1"/>
        <v>6.5901661828239639</v>
      </c>
      <c r="E10" s="112">
        <v>1152</v>
      </c>
      <c r="F10" s="109">
        <v>5303</v>
      </c>
      <c r="G10" s="39">
        <f t="shared" si="2"/>
        <v>5.7783250157996822</v>
      </c>
      <c r="H10" s="108">
        <v>1236</v>
      </c>
      <c r="I10" s="109">
        <v>5319</v>
      </c>
      <c r="J10" s="127">
        <f t="shared" si="3"/>
        <v>5.5625274518416266</v>
      </c>
      <c r="K10" s="132">
        <f t="shared" si="4"/>
        <v>122.13541666666667</v>
      </c>
      <c r="L10" s="133">
        <f t="shared" si="5"/>
        <v>108.73090703375448</v>
      </c>
      <c r="M10" s="40">
        <f t="shared" si="6"/>
        <v>113.83495145631069</v>
      </c>
      <c r="N10" s="41">
        <f t="shared" si="7"/>
        <v>108.40383530738859</v>
      </c>
      <c r="O10" s="131">
        <f t="shared" si="9"/>
        <v>93.203883495145632</v>
      </c>
      <c r="P10" s="133">
        <f t="shared" si="10"/>
        <v>99.699191577364161</v>
      </c>
      <c r="Q10" t="str">
        <f t="shared" si="0"/>
        <v>Poljska</v>
      </c>
      <c r="R10" s="101">
        <f t="shared" si="8"/>
        <v>6.1432783962328843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26</v>
      </c>
      <c r="B11" s="116">
        <v>952</v>
      </c>
      <c r="C11" s="117">
        <v>5375</v>
      </c>
      <c r="D11" s="129">
        <f t="shared" si="1"/>
        <v>6.1432783962328843</v>
      </c>
      <c r="E11" s="118">
        <v>681</v>
      </c>
      <c r="F11" s="117">
        <v>4145</v>
      </c>
      <c r="G11" s="119">
        <f t="shared" si="2"/>
        <v>4.5165297360908321</v>
      </c>
      <c r="H11" s="116">
        <v>654</v>
      </c>
      <c r="I11" s="110">
        <v>3652</v>
      </c>
      <c r="J11" s="152">
        <f t="shared" si="3"/>
        <v>3.8192047855096103</v>
      </c>
      <c r="K11" s="195">
        <f t="shared" si="4"/>
        <v>139.79441997063142</v>
      </c>
      <c r="L11" s="196">
        <f t="shared" si="5"/>
        <v>129.67430639324488</v>
      </c>
      <c r="M11" s="197">
        <f t="shared" si="6"/>
        <v>145.56574923547402</v>
      </c>
      <c r="N11" s="214">
        <f t="shared" si="7"/>
        <v>147.17962760131437</v>
      </c>
      <c r="O11" s="215">
        <f t="shared" si="9"/>
        <v>104.12844036697248</v>
      </c>
      <c r="P11" s="196">
        <f t="shared" si="10"/>
        <v>113.49945235487404</v>
      </c>
      <c r="Q11" t="str">
        <f t="shared" si="0"/>
        <v>Češka</v>
      </c>
      <c r="R11" s="101">
        <f t="shared" si="8"/>
        <v>5.8964043248679907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34</v>
      </c>
      <c r="B12" s="116">
        <v>1021</v>
      </c>
      <c r="C12" s="117">
        <v>5159</v>
      </c>
      <c r="D12" s="129">
        <f t="shared" si="1"/>
        <v>5.8964043248679907</v>
      </c>
      <c r="E12" s="118">
        <v>774</v>
      </c>
      <c r="F12" s="117">
        <v>4661</v>
      </c>
      <c r="G12" s="119">
        <f t="shared" si="2"/>
        <v>5.0787804824895941</v>
      </c>
      <c r="H12" s="116">
        <v>728</v>
      </c>
      <c r="I12" s="110">
        <v>3513</v>
      </c>
      <c r="J12" s="152">
        <f t="shared" si="3"/>
        <v>3.6738407479450332</v>
      </c>
      <c r="K12" s="195">
        <f t="shared" si="4"/>
        <v>131.91214470284237</v>
      </c>
      <c r="L12" s="196">
        <f t="shared" si="5"/>
        <v>110.68440248873632</v>
      </c>
      <c r="M12" s="197">
        <f t="shared" si="6"/>
        <v>140.24725274725273</v>
      </c>
      <c r="N12" s="214">
        <f t="shared" si="7"/>
        <v>146.85454027896384</v>
      </c>
      <c r="O12" s="215">
        <f t="shared" si="9"/>
        <v>106.31868131868131</v>
      </c>
      <c r="P12" s="196">
        <f t="shared" si="10"/>
        <v>132.6786222601765</v>
      </c>
      <c r="Q12" t="str">
        <f t="shared" si="0"/>
        <v>Slovačka</v>
      </c>
      <c r="R12" s="101">
        <f t="shared" si="8"/>
        <v>4.2220037945459117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51</v>
      </c>
      <c r="B13" s="116">
        <v>844</v>
      </c>
      <c r="C13" s="117">
        <v>3694</v>
      </c>
      <c r="D13" s="129">
        <f t="shared" si="1"/>
        <v>4.2220037945459117</v>
      </c>
      <c r="E13" s="118">
        <v>589</v>
      </c>
      <c r="F13" s="117">
        <v>3310</v>
      </c>
      <c r="G13" s="119">
        <f t="shared" si="2"/>
        <v>3.6066859894959356</v>
      </c>
      <c r="H13" s="116">
        <v>557</v>
      </c>
      <c r="I13" s="110">
        <v>2288</v>
      </c>
      <c r="J13" s="152">
        <f t="shared" si="3"/>
        <v>2.3927548053795151</v>
      </c>
      <c r="K13" s="195">
        <f t="shared" si="4"/>
        <v>143.29371816638371</v>
      </c>
      <c r="L13" s="196">
        <f t="shared" si="5"/>
        <v>111.6012084592145</v>
      </c>
      <c r="M13" s="197">
        <f t="shared" si="6"/>
        <v>151.52603231597845</v>
      </c>
      <c r="N13" s="214">
        <f t="shared" si="7"/>
        <v>161.45104895104896</v>
      </c>
      <c r="O13" s="215">
        <f t="shared" si="9"/>
        <v>105.74506283662477</v>
      </c>
      <c r="P13" s="196">
        <f t="shared" si="10"/>
        <v>144.66783216783216</v>
      </c>
      <c r="Q13" t="str">
        <f t="shared" si="0"/>
        <v>Italija</v>
      </c>
      <c r="R13" s="101">
        <f t="shared" si="8"/>
        <v>4.15914234118911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40</v>
      </c>
      <c r="B14" s="116">
        <v>879</v>
      </c>
      <c r="C14" s="117">
        <v>3639</v>
      </c>
      <c r="D14" s="129">
        <f t="shared" si="1"/>
        <v>4.15914234118911</v>
      </c>
      <c r="E14" s="118">
        <v>1000</v>
      </c>
      <c r="F14" s="117">
        <v>4315</v>
      </c>
      <c r="G14" s="119">
        <f t="shared" si="2"/>
        <v>4.7017673850981758</v>
      </c>
      <c r="H14" s="116">
        <v>1248</v>
      </c>
      <c r="I14" s="110">
        <v>5713</v>
      </c>
      <c r="J14" s="152">
        <f t="shared" si="3"/>
        <v>5.9745665223484137</v>
      </c>
      <c r="K14" s="195">
        <f t="shared" si="4"/>
        <v>87.9</v>
      </c>
      <c r="L14" s="196">
        <f t="shared" si="5"/>
        <v>84.33371958285052</v>
      </c>
      <c r="M14" s="197">
        <f t="shared" si="6"/>
        <v>70.432692307692307</v>
      </c>
      <c r="N14" s="214">
        <f t="shared" si="7"/>
        <v>63.696831787152107</v>
      </c>
      <c r="O14" s="215">
        <f t="shared" si="9"/>
        <v>80.128205128205138</v>
      </c>
      <c r="P14" s="196">
        <f t="shared" si="10"/>
        <v>75.529494136180645</v>
      </c>
      <c r="Q14" t="str">
        <f t="shared" si="0"/>
        <v>Srbija</v>
      </c>
      <c r="R14" s="101">
        <f t="shared" si="8"/>
        <v>1.7612636295060233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52</v>
      </c>
      <c r="B15" s="116">
        <v>281</v>
      </c>
      <c r="C15" s="117">
        <v>1541</v>
      </c>
      <c r="D15" s="129">
        <f t="shared" si="1"/>
        <v>1.7612636295060233</v>
      </c>
      <c r="E15" s="118">
        <v>122</v>
      </c>
      <c r="F15" s="117">
        <v>687</v>
      </c>
      <c r="G15" s="119">
        <f t="shared" si="2"/>
        <v>0.74857802863556133</v>
      </c>
      <c r="H15" s="116">
        <v>110</v>
      </c>
      <c r="I15" s="110">
        <v>779</v>
      </c>
      <c r="J15" s="152">
        <f t="shared" si="3"/>
        <v>0.81466608102737859</v>
      </c>
      <c r="K15" s="195">
        <f t="shared" si="4"/>
        <v>230.32786885245901</v>
      </c>
      <c r="L15" s="196">
        <f t="shared" si="5"/>
        <v>224.30858806404657</v>
      </c>
      <c r="M15" s="197">
        <f t="shared" si="6"/>
        <v>255.45454545454547</v>
      </c>
      <c r="N15" s="214">
        <f t="shared" si="7"/>
        <v>197.81771501925544</v>
      </c>
      <c r="O15" s="215">
        <f t="shared" si="9"/>
        <v>110.90909090909091</v>
      </c>
      <c r="P15" s="196">
        <f t="shared" si="10"/>
        <v>88.189987163029528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87</v>
      </c>
      <c r="B16" s="79">
        <v>285</v>
      </c>
      <c r="C16" s="5">
        <v>1505</v>
      </c>
      <c r="D16" s="130">
        <f t="shared" si="1"/>
        <v>1.7201179509452078</v>
      </c>
      <c r="E16" s="80">
        <v>228</v>
      </c>
      <c r="F16" s="5">
        <v>1410</v>
      </c>
      <c r="G16" s="94">
        <f t="shared" si="2"/>
        <v>1.5363828535315012</v>
      </c>
      <c r="H16" s="79">
        <v>170</v>
      </c>
      <c r="I16" s="5">
        <v>1053</v>
      </c>
      <c r="J16" s="153">
        <f t="shared" si="3"/>
        <v>1.1012110183848904</v>
      </c>
      <c r="K16" s="194">
        <f t="shared" si="4"/>
        <v>125</v>
      </c>
      <c r="L16" s="198">
        <f t="shared" si="5"/>
        <v>106.73758865248226</v>
      </c>
      <c r="M16" s="95">
        <f t="shared" si="6"/>
        <v>167.64705882352942</v>
      </c>
      <c r="N16" s="96">
        <f t="shared" si="7"/>
        <v>142.92497625830961</v>
      </c>
      <c r="O16" s="199">
        <f t="shared" si="9"/>
        <v>134.11764705882351</v>
      </c>
      <c r="P16" s="198">
        <f t="shared" si="10"/>
        <v>133.90313390313392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19</v>
      </c>
      <c r="B17" s="79">
        <v>228</v>
      </c>
      <c r="C17" s="5">
        <v>1058</v>
      </c>
      <c r="D17" s="130">
        <f t="shared" si="1"/>
        <v>1.2092257754817473</v>
      </c>
      <c r="E17" s="80">
        <v>152</v>
      </c>
      <c r="F17" s="5">
        <v>693</v>
      </c>
      <c r="G17" s="94">
        <f t="shared" si="2"/>
        <v>0.75511582801229105</v>
      </c>
      <c r="H17" s="79">
        <v>362</v>
      </c>
      <c r="I17" s="5">
        <v>1847</v>
      </c>
      <c r="J17" s="153">
        <f t="shared" si="3"/>
        <v>1.9315638660559284</v>
      </c>
      <c r="K17" s="194">
        <f t="shared" si="4"/>
        <v>150</v>
      </c>
      <c r="L17" s="198">
        <f t="shared" si="5"/>
        <v>152.66955266955267</v>
      </c>
      <c r="M17" s="95">
        <f t="shared" si="6"/>
        <v>62.983425414364632</v>
      </c>
      <c r="N17" s="96">
        <f t="shared" si="7"/>
        <v>57.282079047103409</v>
      </c>
      <c r="O17" s="199">
        <f t="shared" si="9"/>
        <v>41.988950276243095</v>
      </c>
      <c r="P17" s="198">
        <f t="shared" si="10"/>
        <v>37.520303194369248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181</v>
      </c>
      <c r="C18" s="5">
        <v>779</v>
      </c>
      <c r="D18" s="130">
        <f t="shared" si="1"/>
        <v>0.89034676663542656</v>
      </c>
      <c r="E18" s="80">
        <v>195</v>
      </c>
      <c r="F18" s="5">
        <v>944</v>
      </c>
      <c r="G18" s="94">
        <f t="shared" si="2"/>
        <v>1.0286137686054873</v>
      </c>
      <c r="H18" s="79">
        <v>155</v>
      </c>
      <c r="I18" s="5">
        <v>757</v>
      </c>
      <c r="J18" s="153">
        <f t="shared" si="3"/>
        <v>0.79165882328334491</v>
      </c>
      <c r="K18" s="194">
        <f t="shared" si="4"/>
        <v>92.820512820512818</v>
      </c>
      <c r="L18" s="198">
        <f t="shared" si="5"/>
        <v>82.521186440677965</v>
      </c>
      <c r="M18" s="95">
        <f t="shared" si="6"/>
        <v>116.77419354838709</v>
      </c>
      <c r="N18" s="96">
        <f t="shared" si="7"/>
        <v>102.90620871862615</v>
      </c>
      <c r="O18" s="199">
        <f t="shared" si="9"/>
        <v>125.80645161290323</v>
      </c>
      <c r="P18" s="198">
        <f t="shared" si="10"/>
        <v>124.70277410832233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54</v>
      </c>
      <c r="B19" s="141">
        <v>147</v>
      </c>
      <c r="C19" s="111">
        <v>726</v>
      </c>
      <c r="D19" s="130">
        <f t="shared" si="1"/>
        <v>0.82977118430978125</v>
      </c>
      <c r="E19" s="80">
        <v>118</v>
      </c>
      <c r="F19" s="5">
        <v>490</v>
      </c>
      <c r="G19" s="94">
        <f t="shared" si="2"/>
        <v>0.5339202824329331</v>
      </c>
      <c r="H19" s="79">
        <v>177</v>
      </c>
      <c r="I19" s="5">
        <v>927</v>
      </c>
      <c r="J19" s="153">
        <f t="shared" si="3"/>
        <v>0.9694421785781514</v>
      </c>
      <c r="K19" s="194">
        <f t="shared" si="4"/>
        <v>124.57627118644068</v>
      </c>
      <c r="L19" s="198">
        <f t="shared" si="5"/>
        <v>148.16326530612244</v>
      </c>
      <c r="M19" s="95">
        <f t="shared" si="6"/>
        <v>83.050847457627114</v>
      </c>
      <c r="N19" s="96">
        <f t="shared" si="7"/>
        <v>78.317152103559877</v>
      </c>
      <c r="O19" s="199">
        <f t="shared" si="9"/>
        <v>66.666666666666657</v>
      </c>
      <c r="P19" s="198">
        <f t="shared" si="10"/>
        <v>52.858683926645092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105</v>
      </c>
      <c r="B20" s="141">
        <v>133</v>
      </c>
      <c r="C20" s="111">
        <v>674</v>
      </c>
      <c r="D20" s="130">
        <f t="shared" si="1"/>
        <v>0.77033853749971426</v>
      </c>
      <c r="E20" s="80">
        <v>100</v>
      </c>
      <c r="F20" s="5">
        <v>554</v>
      </c>
      <c r="G20" s="94">
        <f t="shared" si="2"/>
        <v>0.60365680911805086</v>
      </c>
      <c r="H20" s="79">
        <v>182</v>
      </c>
      <c r="I20" s="5">
        <v>1263</v>
      </c>
      <c r="J20" s="153">
        <f t="shared" si="3"/>
        <v>1.3208257513961221</v>
      </c>
      <c r="K20" s="194">
        <f t="shared" si="4"/>
        <v>133</v>
      </c>
      <c r="L20" s="198">
        <f t="shared" si="5"/>
        <v>121.66064981949458</v>
      </c>
      <c r="M20" s="95">
        <f t="shared" si="6"/>
        <v>73.076923076923066</v>
      </c>
      <c r="N20" s="96">
        <f t="shared" si="7"/>
        <v>53.365003958828183</v>
      </c>
      <c r="O20" s="199">
        <f t="shared" si="9"/>
        <v>54.945054945054949</v>
      </c>
      <c r="P20" s="198">
        <f t="shared" si="10"/>
        <v>43.86381631037213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24</v>
      </c>
      <c r="B21" s="79">
        <v>149</v>
      </c>
      <c r="C21" s="5">
        <v>643</v>
      </c>
      <c r="D21" s="130">
        <f t="shared" si="1"/>
        <v>0.73490753651678964</v>
      </c>
      <c r="E21" s="80">
        <v>70</v>
      </c>
      <c r="F21" s="5">
        <v>312</v>
      </c>
      <c r="G21" s="94">
        <f t="shared" si="2"/>
        <v>0.33996556758994922</v>
      </c>
      <c r="H21" s="79">
        <v>110</v>
      </c>
      <c r="I21" s="5">
        <v>341</v>
      </c>
      <c r="J21" s="153">
        <f t="shared" si="3"/>
        <v>0.3566124950325239</v>
      </c>
      <c r="K21" s="194">
        <f t="shared" si="4"/>
        <v>212.85714285714286</v>
      </c>
      <c r="L21" s="198">
        <f t="shared" si="5"/>
        <v>206.08974358974356</v>
      </c>
      <c r="M21" s="95">
        <f t="shared" si="6"/>
        <v>135.45454545454544</v>
      </c>
      <c r="N21" s="96">
        <f t="shared" si="7"/>
        <v>188.56304985337243</v>
      </c>
      <c r="O21" s="199">
        <f t="shared" si="9"/>
        <v>63.636363636363633</v>
      </c>
      <c r="P21" s="198">
        <f t="shared" si="10"/>
        <v>91.495601173020518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49</v>
      </c>
      <c r="B22" s="141">
        <v>132</v>
      </c>
      <c r="C22" s="111">
        <v>537</v>
      </c>
      <c r="D22" s="130">
        <f t="shared" si="1"/>
        <v>0.61375637186549936</v>
      </c>
      <c r="E22" s="80">
        <v>143</v>
      </c>
      <c r="F22" s="5">
        <v>675</v>
      </c>
      <c r="G22" s="94">
        <f t="shared" si="2"/>
        <v>0.73550242988210168</v>
      </c>
      <c r="H22" s="79">
        <v>98</v>
      </c>
      <c r="I22" s="5">
        <v>433</v>
      </c>
      <c r="J22" s="153">
        <f t="shared" si="3"/>
        <v>0.45282466378030156</v>
      </c>
      <c r="K22" s="194">
        <f t="shared" si="4"/>
        <v>92.307692307692307</v>
      </c>
      <c r="L22" s="198">
        <f t="shared" si="5"/>
        <v>79.555555555555557</v>
      </c>
      <c r="M22" s="95">
        <f t="shared" si="6"/>
        <v>134.69387755102039</v>
      </c>
      <c r="N22" s="96">
        <f t="shared" si="7"/>
        <v>124.01847575057737</v>
      </c>
      <c r="O22" s="199">
        <f t="shared" si="9"/>
        <v>145.91836734693877</v>
      </c>
      <c r="P22" s="198">
        <f t="shared" si="10"/>
        <v>155.88914549653578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43</v>
      </c>
      <c r="B23" s="141">
        <v>74</v>
      </c>
      <c r="C23" s="111">
        <v>401</v>
      </c>
      <c r="D23" s="130">
        <f t="shared" si="1"/>
        <v>0.45831714174686261</v>
      </c>
      <c r="E23" s="80">
        <v>50</v>
      </c>
      <c r="F23" s="5">
        <v>279</v>
      </c>
      <c r="G23" s="94">
        <f t="shared" si="2"/>
        <v>0.30400767101793535</v>
      </c>
      <c r="H23" s="79">
        <v>128</v>
      </c>
      <c r="I23" s="5">
        <v>596</v>
      </c>
      <c r="J23" s="153">
        <f t="shared" si="3"/>
        <v>0.62328752797473386</v>
      </c>
      <c r="K23" s="194">
        <f t="shared" si="4"/>
        <v>148</v>
      </c>
      <c r="L23" s="198">
        <f t="shared" si="5"/>
        <v>143.72759856630825</v>
      </c>
      <c r="M23" s="95">
        <f t="shared" si="6"/>
        <v>57.8125</v>
      </c>
      <c r="N23" s="96">
        <f t="shared" si="7"/>
        <v>67.281879194630861</v>
      </c>
      <c r="O23" s="199">
        <f t="shared" si="9"/>
        <v>39.0625</v>
      </c>
      <c r="P23" s="198">
        <f t="shared" si="10"/>
        <v>46.812080536912752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104</v>
      </c>
      <c r="B24" s="141">
        <v>25</v>
      </c>
      <c r="C24" s="111">
        <v>370</v>
      </c>
      <c r="D24" s="130">
        <f t="shared" si="1"/>
        <v>0.4228861407639381</v>
      </c>
      <c r="E24" s="80">
        <v>17</v>
      </c>
      <c r="F24" s="5">
        <v>162</v>
      </c>
      <c r="G24" s="94">
        <f t="shared" si="2"/>
        <v>0.17652058317170441</v>
      </c>
      <c r="H24" s="79">
        <v>11</v>
      </c>
      <c r="I24" s="5">
        <v>49</v>
      </c>
      <c r="J24" s="153">
        <f t="shared" si="3"/>
        <v>5.1243437702620735E-2</v>
      </c>
      <c r="K24" s="194">
        <f t="shared" si="4"/>
        <v>147.05882352941177</v>
      </c>
      <c r="L24" s="198">
        <f t="shared" si="5"/>
        <v>228.39506172839506</v>
      </c>
      <c r="M24" s="95">
        <f t="shared" si="6"/>
        <v>227.27272727272728</v>
      </c>
      <c r="N24" s="96">
        <f t="shared" si="7"/>
        <v>755.10204081632651</v>
      </c>
      <c r="O24" s="199">
        <f t="shared" si="9"/>
        <v>154.54545454545453</v>
      </c>
      <c r="P24" s="198">
        <f t="shared" si="10"/>
        <v>330.61224489795921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25</v>
      </c>
      <c r="B25" s="141">
        <v>69</v>
      </c>
      <c r="C25" s="111">
        <v>307</v>
      </c>
      <c r="D25" s="130">
        <f t="shared" si="1"/>
        <v>0.35088120328251082</v>
      </c>
      <c r="E25" s="80">
        <v>77</v>
      </c>
      <c r="F25" s="5">
        <v>345</v>
      </c>
      <c r="G25" s="94">
        <f t="shared" si="2"/>
        <v>0.37592346416196309</v>
      </c>
      <c r="H25" s="79">
        <v>63</v>
      </c>
      <c r="I25" s="5">
        <v>188</v>
      </c>
      <c r="J25" s="153">
        <f t="shared" si="3"/>
        <v>0.19660747526719793</v>
      </c>
      <c r="K25" s="194">
        <f t="shared" si="4"/>
        <v>89.610389610389603</v>
      </c>
      <c r="L25" s="198">
        <f t="shared" si="5"/>
        <v>88.985507246376812</v>
      </c>
      <c r="M25" s="95">
        <f t="shared" si="6"/>
        <v>109.52380952380953</v>
      </c>
      <c r="N25" s="96">
        <f t="shared" si="7"/>
        <v>163.29787234042556</v>
      </c>
      <c r="O25" s="199">
        <f t="shared" si="9"/>
        <v>122.22222222222223</v>
      </c>
      <c r="P25" s="198">
        <f t="shared" si="10"/>
        <v>183.51063829787233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86</v>
      </c>
      <c r="B26" s="141">
        <v>64</v>
      </c>
      <c r="C26" s="111">
        <v>285</v>
      </c>
      <c r="D26" s="130">
        <f t="shared" si="1"/>
        <v>0.32573662193979014</v>
      </c>
      <c r="E26" s="80">
        <v>51</v>
      </c>
      <c r="F26" s="5">
        <v>250</v>
      </c>
      <c r="G26" s="94">
        <f t="shared" si="2"/>
        <v>0.27240830736374139</v>
      </c>
      <c r="H26" s="79">
        <v>64</v>
      </c>
      <c r="I26" s="5">
        <v>210</v>
      </c>
      <c r="J26" s="153">
        <f t="shared" si="3"/>
        <v>0.21961473301123172</v>
      </c>
      <c r="K26" s="194">
        <f t="shared" si="4"/>
        <v>125.49019607843137</v>
      </c>
      <c r="L26" s="198">
        <f t="shared" si="5"/>
        <v>113.99999999999999</v>
      </c>
      <c r="M26" s="95">
        <f t="shared" si="6"/>
        <v>100</v>
      </c>
      <c r="N26" s="96">
        <f t="shared" si="7"/>
        <v>135.71428571428572</v>
      </c>
      <c r="O26" s="199">
        <f t="shared" si="9"/>
        <v>79.6875</v>
      </c>
      <c r="P26" s="198">
        <f t="shared" si="10"/>
        <v>119.04761904761905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29</v>
      </c>
      <c r="B27" s="141">
        <v>54</v>
      </c>
      <c r="C27" s="111">
        <v>276</v>
      </c>
      <c r="D27" s="130">
        <f t="shared" si="1"/>
        <v>0.31545020229958626</v>
      </c>
      <c r="E27" s="80">
        <v>87</v>
      </c>
      <c r="F27" s="5">
        <v>516</v>
      </c>
      <c r="G27" s="94">
        <f t="shared" si="2"/>
        <v>0.56225074639876216</v>
      </c>
      <c r="H27" s="79">
        <v>100</v>
      </c>
      <c r="I27" s="5">
        <v>481</v>
      </c>
      <c r="J27" s="153">
        <f t="shared" si="3"/>
        <v>0.50302231704001166</v>
      </c>
      <c r="K27" s="194">
        <f t="shared" si="4"/>
        <v>62.068965517241381</v>
      </c>
      <c r="L27" s="198">
        <f t="shared" si="5"/>
        <v>53.488372093023251</v>
      </c>
      <c r="M27" s="95">
        <f t="shared" si="6"/>
        <v>54</v>
      </c>
      <c r="N27" s="96">
        <f t="shared" si="7"/>
        <v>57.380457380457386</v>
      </c>
      <c r="O27" s="199">
        <f t="shared" si="9"/>
        <v>87</v>
      </c>
      <c r="P27" s="198">
        <f t="shared" si="10"/>
        <v>107.27650727650729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41</v>
      </c>
      <c r="B28" s="79">
        <v>40</v>
      </c>
      <c r="C28" s="5">
        <v>219</v>
      </c>
      <c r="D28" s="130">
        <f t="shared" si="1"/>
        <v>0.25030287791162825</v>
      </c>
      <c r="E28" s="80">
        <v>122</v>
      </c>
      <c r="F28" s="5">
        <v>675</v>
      </c>
      <c r="G28" s="94">
        <f t="shared" si="2"/>
        <v>0.73550242988210168</v>
      </c>
      <c r="H28" s="79">
        <v>84</v>
      </c>
      <c r="I28" s="5">
        <v>575</v>
      </c>
      <c r="J28" s="153">
        <f t="shared" si="3"/>
        <v>0.60132605467361067</v>
      </c>
      <c r="K28" s="194">
        <f t="shared" si="4"/>
        <v>32.786885245901637</v>
      </c>
      <c r="L28" s="198">
        <f t="shared" si="5"/>
        <v>32.444444444444443</v>
      </c>
      <c r="M28" s="95">
        <f t="shared" si="6"/>
        <v>47.619047619047613</v>
      </c>
      <c r="N28" s="96">
        <f t="shared" si="7"/>
        <v>38.086956521739133</v>
      </c>
      <c r="O28" s="199">
        <f t="shared" si="9"/>
        <v>145.23809523809524</v>
      </c>
      <c r="P28" s="198">
        <f t="shared" si="10"/>
        <v>117.39130434782609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45</v>
      </c>
      <c r="B29" s="79">
        <v>24</v>
      </c>
      <c r="C29" s="5">
        <v>192</v>
      </c>
      <c r="D29" s="130">
        <f t="shared" si="1"/>
        <v>0.21944361899101655</v>
      </c>
      <c r="E29" s="80">
        <v>20</v>
      </c>
      <c r="F29" s="5">
        <v>206</v>
      </c>
      <c r="G29" s="94">
        <f t="shared" si="2"/>
        <v>0.22446444526772286</v>
      </c>
      <c r="H29" s="79">
        <v>6</v>
      </c>
      <c r="I29" s="5">
        <v>56</v>
      </c>
      <c r="J29" s="153">
        <f t="shared" si="3"/>
        <v>5.8563928802995123E-2</v>
      </c>
      <c r="K29" s="194">
        <f t="shared" si="4"/>
        <v>120</v>
      </c>
      <c r="L29" s="198">
        <f t="shared" si="5"/>
        <v>93.203883495145632</v>
      </c>
      <c r="M29" s="95">
        <f t="shared" si="6"/>
        <v>400</v>
      </c>
      <c r="N29" s="96">
        <f t="shared" si="7"/>
        <v>342.85714285714283</v>
      </c>
      <c r="O29" s="199">
        <f t="shared" si="9"/>
        <v>333.33333333333337</v>
      </c>
      <c r="P29" s="198">
        <f t="shared" si="10"/>
        <v>367.85714285714283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31</v>
      </c>
      <c r="B30" s="79">
        <v>42</v>
      </c>
      <c r="C30" s="5">
        <v>181</v>
      </c>
      <c r="D30" s="130">
        <f t="shared" si="1"/>
        <v>0.20687132831965618</v>
      </c>
      <c r="E30" s="80">
        <v>17</v>
      </c>
      <c r="F30" s="5">
        <v>84</v>
      </c>
      <c r="G30" s="94">
        <f t="shared" si="2"/>
        <v>9.1529191274217089E-2</v>
      </c>
      <c r="H30" s="79">
        <v>6</v>
      </c>
      <c r="I30" s="5">
        <v>24</v>
      </c>
      <c r="J30" s="153">
        <f t="shared" si="3"/>
        <v>2.5098826629855055E-2</v>
      </c>
      <c r="K30" s="194">
        <f t="shared" si="4"/>
        <v>247.05882352941177</v>
      </c>
      <c r="L30" s="198">
        <f t="shared" si="5"/>
        <v>215.47619047619045</v>
      </c>
      <c r="M30" s="95">
        <f t="shared" si="6"/>
        <v>700</v>
      </c>
      <c r="N30" s="96">
        <f t="shared" si="7"/>
        <v>754.16666666666674</v>
      </c>
      <c r="O30" s="199">
        <f t="shared" si="9"/>
        <v>283.33333333333337</v>
      </c>
      <c r="P30" s="198">
        <f t="shared" si="10"/>
        <v>350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103</v>
      </c>
      <c r="B31" s="79">
        <v>28</v>
      </c>
      <c r="C31" s="5">
        <v>155</v>
      </c>
      <c r="D31" s="130">
        <f t="shared" si="1"/>
        <v>0.17715500491462272</v>
      </c>
      <c r="E31" s="80">
        <v>12</v>
      </c>
      <c r="F31" s="5">
        <v>40</v>
      </c>
      <c r="G31" s="94">
        <f t="shared" si="2"/>
        <v>4.3585329178198622E-2</v>
      </c>
      <c r="H31" s="79">
        <v>8</v>
      </c>
      <c r="I31" s="5">
        <v>42</v>
      </c>
      <c r="J31" s="153">
        <f t="shared" si="3"/>
        <v>4.3922946602246347E-2</v>
      </c>
      <c r="K31" s="194">
        <f t="shared" si="4"/>
        <v>233.33333333333334</v>
      </c>
      <c r="L31" s="198">
        <f t="shared" si="5"/>
        <v>387.5</v>
      </c>
      <c r="M31" s="95">
        <f t="shared" si="6"/>
        <v>350</v>
      </c>
      <c r="N31" s="96">
        <f t="shared" si="7"/>
        <v>369.04761904761909</v>
      </c>
      <c r="O31" s="199">
        <f t="shared" si="9"/>
        <v>150</v>
      </c>
      <c r="P31" s="198">
        <f t="shared" si="10"/>
        <v>95.238095238095227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23</v>
      </c>
      <c r="B32" s="79">
        <v>25</v>
      </c>
      <c r="C32" s="5">
        <v>128</v>
      </c>
      <c r="D32" s="130">
        <f t="shared" si="1"/>
        <v>0.14629574599401102</v>
      </c>
      <c r="E32" s="80">
        <v>7</v>
      </c>
      <c r="F32" s="5">
        <v>19</v>
      </c>
      <c r="G32" s="94">
        <f t="shared" si="2"/>
        <v>2.0703031359644342E-2</v>
      </c>
      <c r="H32" s="79">
        <v>28</v>
      </c>
      <c r="I32" s="5">
        <v>114</v>
      </c>
      <c r="J32" s="153">
        <f t="shared" si="3"/>
        <v>0.11921942649181151</v>
      </c>
      <c r="K32" s="194">
        <f t="shared" si="4"/>
        <v>357.14285714285717</v>
      </c>
      <c r="L32" s="198">
        <f t="shared" si="5"/>
        <v>673.68421052631572</v>
      </c>
      <c r="M32" s="95">
        <f t="shared" si="6"/>
        <v>89.285714285714292</v>
      </c>
      <c r="N32" s="96">
        <f t="shared" si="7"/>
        <v>112.28070175438596</v>
      </c>
      <c r="O32" s="199">
        <f t="shared" si="9"/>
        <v>25</v>
      </c>
      <c r="P32" s="198">
        <f t="shared" si="10"/>
        <v>16.666666666666664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58</v>
      </c>
      <c r="B33" s="79">
        <v>28</v>
      </c>
      <c r="C33" s="5">
        <v>124</v>
      </c>
      <c r="D33" s="130">
        <f t="shared" si="1"/>
        <v>0.14172400393169818</v>
      </c>
      <c r="E33" s="80">
        <v>25</v>
      </c>
      <c r="F33" s="5">
        <v>82</v>
      </c>
      <c r="G33" s="94">
        <f t="shared" si="2"/>
        <v>8.9349924815307166E-2</v>
      </c>
      <c r="H33" s="79">
        <v>34</v>
      </c>
      <c r="I33" s="5">
        <v>66</v>
      </c>
      <c r="J33" s="153">
        <f t="shared" si="3"/>
        <v>6.9021773232101402E-2</v>
      </c>
      <c r="K33" s="194">
        <f t="shared" si="4"/>
        <v>112.00000000000001</v>
      </c>
      <c r="L33" s="198">
        <f t="shared" si="5"/>
        <v>151.21951219512195</v>
      </c>
      <c r="M33" s="95">
        <f t="shared" si="6"/>
        <v>82.35294117647058</v>
      </c>
      <c r="N33" s="96">
        <f t="shared" si="7"/>
        <v>187.87878787878788</v>
      </c>
      <c r="O33" s="199">
        <f t="shared" si="9"/>
        <v>73.529411764705884</v>
      </c>
      <c r="P33" s="198">
        <f t="shared" si="10"/>
        <v>124.24242424242425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18</v>
      </c>
      <c r="B34" s="79">
        <v>42</v>
      </c>
      <c r="C34" s="5">
        <v>119</v>
      </c>
      <c r="D34" s="130">
        <f t="shared" si="1"/>
        <v>0.13600932635380711</v>
      </c>
      <c r="E34" s="80">
        <v>2</v>
      </c>
      <c r="F34" s="5">
        <v>10</v>
      </c>
      <c r="G34" s="94">
        <f t="shared" si="2"/>
        <v>1.0896332294549655E-2</v>
      </c>
      <c r="H34" s="79">
        <v>18</v>
      </c>
      <c r="I34" s="5">
        <v>240</v>
      </c>
      <c r="J34" s="153">
        <f t="shared" si="3"/>
        <v>0.25098826629855059</v>
      </c>
      <c r="K34" s="194">
        <f t="shared" si="4"/>
        <v>2100</v>
      </c>
      <c r="L34" s="198">
        <f t="shared" si="5"/>
        <v>1190</v>
      </c>
      <c r="M34" s="95">
        <f t="shared" si="6"/>
        <v>233.33333333333334</v>
      </c>
      <c r="N34" s="96">
        <f t="shared" si="7"/>
        <v>49.583333333333336</v>
      </c>
      <c r="O34" s="199">
        <f t="shared" si="9"/>
        <v>11.111111111111111</v>
      </c>
      <c r="P34" s="198">
        <f t="shared" si="10"/>
        <v>4.1666666666666661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91</v>
      </c>
      <c r="B35" s="79">
        <v>17</v>
      </c>
      <c r="C35" s="5">
        <v>94</v>
      </c>
      <c r="D35" s="130">
        <f t="shared" si="1"/>
        <v>0.10743593846435184</v>
      </c>
      <c r="E35" s="80">
        <v>3</v>
      </c>
      <c r="F35" s="5">
        <v>8</v>
      </c>
      <c r="G35" s="94">
        <f t="shared" si="2"/>
        <v>8.7170658356397236E-3</v>
      </c>
      <c r="H35" s="79">
        <v>7</v>
      </c>
      <c r="I35" s="5">
        <v>42</v>
      </c>
      <c r="J35" s="153">
        <f t="shared" si="3"/>
        <v>4.3922946602246347E-2</v>
      </c>
      <c r="K35" s="194">
        <f t="shared" si="4"/>
        <v>566.66666666666674</v>
      </c>
      <c r="L35" s="198">
        <f t="shared" si="5"/>
        <v>1175</v>
      </c>
      <c r="M35" s="95">
        <f t="shared" si="6"/>
        <v>242.85714285714283</v>
      </c>
      <c r="N35" s="96">
        <f t="shared" si="7"/>
        <v>223.80952380952382</v>
      </c>
      <c r="O35" s="199">
        <f t="shared" si="9"/>
        <v>42.857142857142854</v>
      </c>
      <c r="P35" s="198">
        <f t="shared" si="10"/>
        <v>19.047619047619047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27</v>
      </c>
      <c r="B36" s="79">
        <v>6</v>
      </c>
      <c r="C36" s="5">
        <v>87</v>
      </c>
      <c r="D36" s="130">
        <f t="shared" si="1"/>
        <v>9.9435389855304368E-2</v>
      </c>
      <c r="E36" s="80">
        <v>3</v>
      </c>
      <c r="F36" s="5">
        <v>24</v>
      </c>
      <c r="G36" s="94">
        <f t="shared" si="2"/>
        <v>2.6151197506919171E-2</v>
      </c>
      <c r="H36" s="79">
        <v>4</v>
      </c>
      <c r="I36" s="5">
        <v>10</v>
      </c>
      <c r="J36" s="153">
        <f t="shared" si="3"/>
        <v>1.0457844429106272E-2</v>
      </c>
      <c r="K36" s="194">
        <f t="shared" si="4"/>
        <v>200</v>
      </c>
      <c r="L36" s="198">
        <f t="shared" si="5"/>
        <v>362.5</v>
      </c>
      <c r="M36" s="95">
        <f t="shared" si="6"/>
        <v>150</v>
      </c>
      <c r="N36" s="96">
        <f t="shared" si="7"/>
        <v>869.99999999999989</v>
      </c>
      <c r="O36" s="199">
        <f t="shared" si="9"/>
        <v>75</v>
      </c>
      <c r="P36" s="198">
        <f t="shared" si="10"/>
        <v>240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53</v>
      </c>
      <c r="B37" s="79">
        <v>25</v>
      </c>
      <c r="C37" s="5">
        <v>84</v>
      </c>
      <c r="D37" s="130">
        <f t="shared" si="1"/>
        <v>9.6006583308569732E-2</v>
      </c>
      <c r="E37" s="80">
        <v>13</v>
      </c>
      <c r="F37" s="5">
        <v>48</v>
      </c>
      <c r="G37" s="94">
        <f t="shared" si="2"/>
        <v>5.2302395013838342E-2</v>
      </c>
      <c r="H37" s="79">
        <v>23</v>
      </c>
      <c r="I37" s="5">
        <v>65</v>
      </c>
      <c r="J37" s="153">
        <f t="shared" si="3"/>
        <v>6.7975988789190769E-2</v>
      </c>
      <c r="K37" s="194">
        <f t="shared" si="4"/>
        <v>192.30769230769232</v>
      </c>
      <c r="L37" s="198">
        <f t="shared" si="5"/>
        <v>175</v>
      </c>
      <c r="M37" s="95">
        <f t="shared" si="6"/>
        <v>108.69565217391303</v>
      </c>
      <c r="N37" s="96">
        <f t="shared" si="7"/>
        <v>129.23076923076923</v>
      </c>
      <c r="O37" s="199">
        <f t="shared" si="9"/>
        <v>56.521739130434781</v>
      </c>
      <c r="P37" s="198">
        <f t="shared" si="10"/>
        <v>73.846153846153854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35</v>
      </c>
      <c r="B38" s="79">
        <v>17</v>
      </c>
      <c r="C38" s="5">
        <v>63</v>
      </c>
      <c r="D38" s="130">
        <f t="shared" ref="D38:D69" si="11">IF($C$83&lt;&gt;0,C38/$C$83*100,0)</f>
        <v>7.2004937481427306E-2</v>
      </c>
      <c r="E38" s="80">
        <v>18</v>
      </c>
      <c r="F38" s="5">
        <v>74</v>
      </c>
      <c r="G38" s="94">
        <f t="shared" ref="G38:G69" si="12">IF($F$83&lt;&gt;0,F38/$F$83*100,0)</f>
        <v>8.0632858979667446E-2</v>
      </c>
      <c r="H38" s="79">
        <v>22</v>
      </c>
      <c r="I38" s="5">
        <v>44</v>
      </c>
      <c r="J38" s="153">
        <f t="shared" ref="J38:J69" si="13">IF($I$83&lt;&gt;0,I38/$I$83*100,0)</f>
        <v>4.6014515488067599E-2</v>
      </c>
      <c r="K38" s="194">
        <f t="shared" ref="K38:K69" si="14">IF(OR(B38&lt;&gt;0)*(E38&lt;&gt;0),B38/E38*100," ")</f>
        <v>94.444444444444443</v>
      </c>
      <c r="L38" s="198">
        <f t="shared" ref="L38:L69" si="15">IF(OR(C38&lt;&gt;0)*(F38&lt;&gt;0),C38/F38*100," ")</f>
        <v>85.13513513513513</v>
      </c>
      <c r="M38" s="95">
        <f t="shared" ref="M38:M69" si="16">IF(OR(B38&lt;&gt;0)*(H38&lt;&gt;0),B38/H38*100," ")</f>
        <v>77.272727272727266</v>
      </c>
      <c r="N38" s="96">
        <f t="shared" ref="N38:N69" si="17">IF(OR(C38&lt;&gt;0)*(I38&lt;&gt;0),C38/I38*100," ")</f>
        <v>143.18181818181819</v>
      </c>
      <c r="O38" s="199">
        <f t="shared" si="9"/>
        <v>81.818181818181827</v>
      </c>
      <c r="P38" s="198">
        <f t="shared" si="10"/>
        <v>168.18181818181819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50</v>
      </c>
      <c r="B39" s="79">
        <v>16</v>
      </c>
      <c r="C39" s="5">
        <v>60</v>
      </c>
      <c r="D39" s="130">
        <f t="shared" si="11"/>
        <v>6.857613093469267E-2</v>
      </c>
      <c r="E39" s="80">
        <v>21</v>
      </c>
      <c r="F39" s="5">
        <v>124</v>
      </c>
      <c r="G39" s="94">
        <f t="shared" si="12"/>
        <v>0.1351145204524157</v>
      </c>
      <c r="H39" s="79">
        <v>232</v>
      </c>
      <c r="I39" s="5">
        <v>1482</v>
      </c>
      <c r="J39" s="153">
        <f t="shared" si="13"/>
        <v>1.5498525443935496</v>
      </c>
      <c r="K39" s="194">
        <f t="shared" si="14"/>
        <v>76.19047619047619</v>
      </c>
      <c r="L39" s="198">
        <f t="shared" si="15"/>
        <v>48.387096774193552</v>
      </c>
      <c r="M39" s="95">
        <f t="shared" si="16"/>
        <v>6.8965517241379306</v>
      </c>
      <c r="N39" s="96">
        <f t="shared" si="17"/>
        <v>4.048582995951417</v>
      </c>
      <c r="O39" s="199">
        <f t="shared" ref="O39:O70" si="18">IF(OR(E39&lt;&gt;0)*(H39&lt;&gt;0),E39/H39*100," ")</f>
        <v>9.0517241379310338</v>
      </c>
      <c r="P39" s="198">
        <f t="shared" si="10"/>
        <v>8.3670715249662617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21</v>
      </c>
      <c r="B40" s="79">
        <v>16</v>
      </c>
      <c r="C40" s="5">
        <v>49</v>
      </c>
      <c r="D40" s="130">
        <f t="shared" si="11"/>
        <v>5.6003840263332341E-2</v>
      </c>
      <c r="E40" s="80">
        <v>16</v>
      </c>
      <c r="F40" s="5">
        <v>68</v>
      </c>
      <c r="G40" s="94">
        <f t="shared" si="12"/>
        <v>7.4095059602937649E-2</v>
      </c>
      <c r="H40" s="79">
        <v>44</v>
      </c>
      <c r="I40" s="5">
        <v>230</v>
      </c>
      <c r="J40" s="153">
        <f t="shared" si="13"/>
        <v>0.24053042186944429</v>
      </c>
      <c r="K40" s="194">
        <f t="shared" si="14"/>
        <v>100</v>
      </c>
      <c r="L40" s="198">
        <f t="shared" si="15"/>
        <v>72.058823529411768</v>
      </c>
      <c r="M40" s="95">
        <f t="shared" si="16"/>
        <v>36.363636363636367</v>
      </c>
      <c r="N40" s="96">
        <f t="shared" si="17"/>
        <v>21.304347826086957</v>
      </c>
      <c r="O40" s="199">
        <f t="shared" si="18"/>
        <v>36.363636363636367</v>
      </c>
      <c r="P40" s="198">
        <f t="shared" si="10"/>
        <v>29.565217391304348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36</v>
      </c>
      <c r="B41" s="79">
        <v>18</v>
      </c>
      <c r="C41" s="5">
        <v>46</v>
      </c>
      <c r="D41" s="130">
        <f t="shared" si="11"/>
        <v>5.2575033716597705E-2</v>
      </c>
      <c r="E41" s="80">
        <v>10</v>
      </c>
      <c r="F41" s="5">
        <v>45</v>
      </c>
      <c r="G41" s="94">
        <f t="shared" si="12"/>
        <v>4.9033495325473443E-2</v>
      </c>
      <c r="H41" s="79">
        <v>22</v>
      </c>
      <c r="I41" s="5">
        <v>132</v>
      </c>
      <c r="J41" s="153">
        <f t="shared" si="13"/>
        <v>0.1380435464642028</v>
      </c>
      <c r="K41" s="194">
        <f t="shared" si="14"/>
        <v>180</v>
      </c>
      <c r="L41" s="198">
        <f t="shared" si="15"/>
        <v>102.22222222222221</v>
      </c>
      <c r="M41" s="95">
        <f t="shared" si="16"/>
        <v>81.818181818181827</v>
      </c>
      <c r="N41" s="96">
        <f t="shared" si="17"/>
        <v>34.848484848484851</v>
      </c>
      <c r="O41" s="199">
        <f t="shared" si="18"/>
        <v>45.454545454545453</v>
      </c>
      <c r="P41" s="198">
        <f t="shared" si="10"/>
        <v>34.090909090909086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30</v>
      </c>
      <c r="B42" s="79">
        <v>9</v>
      </c>
      <c r="C42" s="5">
        <v>44</v>
      </c>
      <c r="D42" s="130">
        <f t="shared" si="11"/>
        <v>5.0289162685441285E-2</v>
      </c>
      <c r="E42" s="80">
        <v>13</v>
      </c>
      <c r="F42" s="5">
        <v>43</v>
      </c>
      <c r="G42" s="94">
        <f t="shared" si="12"/>
        <v>4.6854228866563513E-2</v>
      </c>
      <c r="H42" s="79">
        <v>37</v>
      </c>
      <c r="I42" s="5">
        <v>354</v>
      </c>
      <c r="J42" s="153">
        <f t="shared" si="13"/>
        <v>0.37020769279036203</v>
      </c>
      <c r="K42" s="194">
        <f t="shared" si="14"/>
        <v>69.230769230769226</v>
      </c>
      <c r="L42" s="198">
        <f t="shared" si="15"/>
        <v>102.32558139534885</v>
      </c>
      <c r="M42" s="95">
        <f t="shared" si="16"/>
        <v>24.324324324324326</v>
      </c>
      <c r="N42" s="96">
        <f t="shared" si="17"/>
        <v>12.429378531073446</v>
      </c>
      <c r="O42" s="199">
        <f t="shared" si="18"/>
        <v>35.135135135135137</v>
      </c>
      <c r="P42" s="198">
        <f t="shared" si="10"/>
        <v>12.146892655367232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48</v>
      </c>
      <c r="B43" s="79">
        <v>6</v>
      </c>
      <c r="C43" s="5">
        <v>44</v>
      </c>
      <c r="D43" s="130">
        <f t="shared" si="11"/>
        <v>5.0289162685441285E-2</v>
      </c>
      <c r="E43" s="80">
        <v>6</v>
      </c>
      <c r="F43" s="5">
        <v>27</v>
      </c>
      <c r="G43" s="94">
        <f t="shared" si="12"/>
        <v>2.9420097195284069E-2</v>
      </c>
      <c r="H43" s="79">
        <v>4</v>
      </c>
      <c r="I43" s="5">
        <v>24</v>
      </c>
      <c r="J43" s="153">
        <f t="shared" si="13"/>
        <v>2.5098826629855055E-2</v>
      </c>
      <c r="K43" s="194">
        <f t="shared" si="14"/>
        <v>100</v>
      </c>
      <c r="L43" s="198">
        <f t="shared" si="15"/>
        <v>162.96296296296296</v>
      </c>
      <c r="M43" s="95">
        <f t="shared" si="16"/>
        <v>150</v>
      </c>
      <c r="N43" s="96">
        <f t="shared" si="17"/>
        <v>183.33333333333331</v>
      </c>
      <c r="O43" s="199">
        <f t="shared" si="18"/>
        <v>150</v>
      </c>
      <c r="P43" s="198">
        <f t="shared" si="10"/>
        <v>112.5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74</v>
      </c>
      <c r="B44" s="79">
        <v>18</v>
      </c>
      <c r="C44" s="5">
        <v>43</v>
      </c>
      <c r="D44" s="130">
        <f t="shared" si="11"/>
        <v>4.9146227169863076E-2</v>
      </c>
      <c r="E44" s="80">
        <v>49</v>
      </c>
      <c r="F44" s="5">
        <v>170</v>
      </c>
      <c r="G44" s="94">
        <f t="shared" si="12"/>
        <v>0.18523764900734413</v>
      </c>
      <c r="H44" s="79">
        <v>40</v>
      </c>
      <c r="I44" s="5">
        <v>89</v>
      </c>
      <c r="J44" s="153">
        <f t="shared" si="13"/>
        <v>9.3074815419045831E-2</v>
      </c>
      <c r="K44" s="194">
        <f t="shared" si="14"/>
        <v>36.734693877551024</v>
      </c>
      <c r="L44" s="198">
        <f t="shared" si="15"/>
        <v>25.294117647058822</v>
      </c>
      <c r="M44" s="95">
        <f t="shared" si="16"/>
        <v>45</v>
      </c>
      <c r="N44" s="96">
        <f t="shared" si="17"/>
        <v>48.314606741573037</v>
      </c>
      <c r="O44" s="199">
        <f t="shared" si="18"/>
        <v>122.50000000000001</v>
      </c>
      <c r="P44" s="198">
        <f t="shared" si="10"/>
        <v>191.01123595505618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73</v>
      </c>
      <c r="B45" s="79">
        <v>4</v>
      </c>
      <c r="C45" s="5">
        <v>41</v>
      </c>
      <c r="D45" s="130">
        <f t="shared" si="11"/>
        <v>4.6860356138706656E-2</v>
      </c>
      <c r="E45" s="80">
        <v>5</v>
      </c>
      <c r="F45" s="5">
        <v>24</v>
      </c>
      <c r="G45" s="94">
        <f t="shared" si="12"/>
        <v>2.6151197506919171E-2</v>
      </c>
      <c r="H45" s="79">
        <v>0</v>
      </c>
      <c r="I45" s="5">
        <v>0</v>
      </c>
      <c r="J45" s="153">
        <f t="shared" si="13"/>
        <v>0</v>
      </c>
      <c r="K45" s="194">
        <f t="shared" si="14"/>
        <v>80</v>
      </c>
      <c r="L45" s="198">
        <f t="shared" si="15"/>
        <v>170.83333333333331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55</v>
      </c>
      <c r="B46" s="79">
        <v>13</v>
      </c>
      <c r="C46" s="5">
        <v>41</v>
      </c>
      <c r="D46" s="130">
        <f t="shared" si="11"/>
        <v>4.6860356138706656E-2</v>
      </c>
      <c r="E46" s="80">
        <v>17</v>
      </c>
      <c r="F46" s="5">
        <v>82</v>
      </c>
      <c r="G46" s="94">
        <f t="shared" si="12"/>
        <v>8.9349924815307166E-2</v>
      </c>
      <c r="H46" s="79">
        <v>7</v>
      </c>
      <c r="I46" s="5">
        <v>27</v>
      </c>
      <c r="J46" s="153">
        <f t="shared" si="13"/>
        <v>2.8236179958586939E-2</v>
      </c>
      <c r="K46" s="194">
        <f t="shared" si="14"/>
        <v>76.470588235294116</v>
      </c>
      <c r="L46" s="198">
        <f t="shared" si="15"/>
        <v>50</v>
      </c>
      <c r="M46" s="95">
        <f t="shared" si="16"/>
        <v>185.71428571428572</v>
      </c>
      <c r="N46" s="96">
        <f t="shared" si="17"/>
        <v>151.85185185185185</v>
      </c>
      <c r="O46" s="199">
        <f t="shared" si="18"/>
        <v>242.85714285714283</v>
      </c>
      <c r="P46" s="198">
        <f t="shared" si="10"/>
        <v>303.7037037037037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63</v>
      </c>
      <c r="B47" s="79">
        <v>6</v>
      </c>
      <c r="C47" s="5">
        <v>35</v>
      </c>
      <c r="D47" s="130">
        <f t="shared" si="11"/>
        <v>4.0002743045237391E-2</v>
      </c>
      <c r="E47" s="80">
        <v>2</v>
      </c>
      <c r="F47" s="5">
        <v>36</v>
      </c>
      <c r="G47" s="94">
        <f t="shared" si="12"/>
        <v>3.9226796260378755E-2</v>
      </c>
      <c r="H47" s="79">
        <v>3</v>
      </c>
      <c r="I47" s="5">
        <v>9</v>
      </c>
      <c r="J47" s="153">
        <f t="shared" si="13"/>
        <v>9.4120599861956446E-3</v>
      </c>
      <c r="K47" s="194">
        <f t="shared" si="14"/>
        <v>300</v>
      </c>
      <c r="L47" s="198">
        <f t="shared" si="15"/>
        <v>97.222222222222214</v>
      </c>
      <c r="M47" s="95">
        <f t="shared" si="16"/>
        <v>200</v>
      </c>
      <c r="N47" s="96">
        <f t="shared" si="17"/>
        <v>388.88888888888886</v>
      </c>
      <c r="O47" s="199">
        <f t="shared" si="18"/>
        <v>66.666666666666657</v>
      </c>
      <c r="P47" s="198">
        <f t="shared" si="10"/>
        <v>400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75</v>
      </c>
      <c r="B48" s="79">
        <v>12</v>
      </c>
      <c r="C48" s="5">
        <v>23</v>
      </c>
      <c r="D48" s="130">
        <f t="shared" si="11"/>
        <v>2.6287516858298852E-2</v>
      </c>
      <c r="E48" s="80">
        <v>4</v>
      </c>
      <c r="F48" s="5">
        <v>22</v>
      </c>
      <c r="G48" s="94">
        <f t="shared" si="12"/>
        <v>2.3971931048009241E-2</v>
      </c>
      <c r="H48" s="79">
        <v>7</v>
      </c>
      <c r="I48" s="5">
        <v>18</v>
      </c>
      <c r="J48" s="153">
        <f t="shared" si="13"/>
        <v>1.8824119972391289E-2</v>
      </c>
      <c r="K48" s="194">
        <f t="shared" si="14"/>
        <v>300</v>
      </c>
      <c r="L48" s="198">
        <f t="shared" si="15"/>
        <v>104.54545454545455</v>
      </c>
      <c r="M48" s="95">
        <f t="shared" si="16"/>
        <v>171.42857142857142</v>
      </c>
      <c r="N48" s="96">
        <f t="shared" si="17"/>
        <v>127.77777777777777</v>
      </c>
      <c r="O48" s="199">
        <f t="shared" si="18"/>
        <v>57.142857142857139</v>
      </c>
      <c r="P48" s="198">
        <f t="shared" si="10"/>
        <v>122.22222222222223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60</v>
      </c>
      <c r="B49" s="79">
        <v>5</v>
      </c>
      <c r="C49" s="5">
        <v>21</v>
      </c>
      <c r="D49" s="130">
        <f t="shared" si="11"/>
        <v>2.4001645827142433E-2</v>
      </c>
      <c r="E49" s="80">
        <v>10</v>
      </c>
      <c r="F49" s="5">
        <v>69</v>
      </c>
      <c r="G49" s="94">
        <f t="shared" si="12"/>
        <v>7.5184692832392624E-2</v>
      </c>
      <c r="H49" s="79">
        <v>4</v>
      </c>
      <c r="I49" s="5">
        <v>19</v>
      </c>
      <c r="J49" s="153">
        <f t="shared" si="13"/>
        <v>1.9869904415301919E-2</v>
      </c>
      <c r="K49" s="194">
        <f t="shared" si="14"/>
        <v>50</v>
      </c>
      <c r="L49" s="198">
        <f t="shared" si="15"/>
        <v>30.434782608695656</v>
      </c>
      <c r="M49" s="95">
        <f t="shared" si="16"/>
        <v>125</v>
      </c>
      <c r="N49" s="96">
        <f t="shared" si="17"/>
        <v>110.5263157894737</v>
      </c>
      <c r="O49" s="199">
        <f t="shared" si="18"/>
        <v>250</v>
      </c>
      <c r="P49" s="198">
        <f t="shared" si="10"/>
        <v>363.15789473684214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37</v>
      </c>
      <c r="B50" s="79">
        <v>5</v>
      </c>
      <c r="C50" s="5">
        <v>20</v>
      </c>
      <c r="D50" s="130">
        <f t="shared" si="11"/>
        <v>2.285871031156422E-2</v>
      </c>
      <c r="E50" s="80">
        <v>3</v>
      </c>
      <c r="F50" s="5">
        <v>14</v>
      </c>
      <c r="G50" s="94">
        <f t="shared" si="12"/>
        <v>1.5254865212369517E-2</v>
      </c>
      <c r="H50" s="79">
        <v>5</v>
      </c>
      <c r="I50" s="5">
        <v>21</v>
      </c>
      <c r="J50" s="153">
        <f t="shared" si="13"/>
        <v>2.1961473301123174E-2</v>
      </c>
      <c r="K50" s="194">
        <f t="shared" si="14"/>
        <v>166.66666666666669</v>
      </c>
      <c r="L50" s="198">
        <f t="shared" si="15"/>
        <v>142.85714285714286</v>
      </c>
      <c r="M50" s="95">
        <f t="shared" si="16"/>
        <v>100</v>
      </c>
      <c r="N50" s="96">
        <f t="shared" si="17"/>
        <v>95.238095238095227</v>
      </c>
      <c r="O50" s="199">
        <f t="shared" si="18"/>
        <v>60</v>
      </c>
      <c r="P50" s="198">
        <f t="shared" si="10"/>
        <v>66.666666666666657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70</v>
      </c>
      <c r="B51" s="79">
        <v>8</v>
      </c>
      <c r="C51" s="5">
        <v>19</v>
      </c>
      <c r="D51" s="130">
        <f t="shared" si="11"/>
        <v>2.171577479598601E-2</v>
      </c>
      <c r="E51" s="80">
        <v>3</v>
      </c>
      <c r="F51" s="5">
        <v>15</v>
      </c>
      <c r="G51" s="94">
        <f t="shared" si="12"/>
        <v>1.6344498441824482E-2</v>
      </c>
      <c r="H51" s="79">
        <v>56</v>
      </c>
      <c r="I51" s="5">
        <v>67</v>
      </c>
      <c r="J51" s="153">
        <f t="shared" si="13"/>
        <v>7.0067557675012035E-2</v>
      </c>
      <c r="K51" s="194">
        <f t="shared" si="14"/>
        <v>266.66666666666663</v>
      </c>
      <c r="L51" s="198">
        <f t="shared" si="15"/>
        <v>126.66666666666666</v>
      </c>
      <c r="M51" s="95">
        <f t="shared" si="16"/>
        <v>14.285714285714285</v>
      </c>
      <c r="N51" s="96">
        <f t="shared" si="17"/>
        <v>28.35820895522388</v>
      </c>
      <c r="O51" s="199">
        <f t="shared" si="18"/>
        <v>5.3571428571428568</v>
      </c>
      <c r="P51" s="198">
        <f t="shared" si="10"/>
        <v>22.388059701492537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69</v>
      </c>
      <c r="B52" s="79">
        <v>4</v>
      </c>
      <c r="C52" s="5">
        <v>17</v>
      </c>
      <c r="D52" s="130">
        <f t="shared" si="11"/>
        <v>1.9429903764829587E-2</v>
      </c>
      <c r="E52" s="80">
        <v>0</v>
      </c>
      <c r="F52" s="5">
        <v>0</v>
      </c>
      <c r="G52" s="94">
        <f t="shared" si="12"/>
        <v>0</v>
      </c>
      <c r="H52" s="79">
        <v>7</v>
      </c>
      <c r="I52" s="5">
        <v>58</v>
      </c>
      <c r="J52" s="153">
        <f t="shared" si="13"/>
        <v>6.0655497688816382E-2</v>
      </c>
      <c r="K52" s="194" t="str">
        <f t="shared" si="14"/>
        <v xml:space="preserve"> </v>
      </c>
      <c r="L52" s="198" t="str">
        <f t="shared" si="15"/>
        <v xml:space="preserve"> </v>
      </c>
      <c r="M52" s="95">
        <f t="shared" si="16"/>
        <v>57.142857142857139</v>
      </c>
      <c r="N52" s="96">
        <f t="shared" si="17"/>
        <v>29.310344827586203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92</v>
      </c>
      <c r="B53" s="79">
        <v>3</v>
      </c>
      <c r="C53" s="5">
        <v>13</v>
      </c>
      <c r="D53" s="130">
        <f t="shared" si="11"/>
        <v>1.4858161702516743E-2</v>
      </c>
      <c r="E53" s="80">
        <v>4</v>
      </c>
      <c r="F53" s="5">
        <v>8</v>
      </c>
      <c r="G53" s="94">
        <f t="shared" si="12"/>
        <v>8.7170658356397236E-3</v>
      </c>
      <c r="H53" s="79">
        <v>0</v>
      </c>
      <c r="I53" s="5">
        <v>0</v>
      </c>
      <c r="J53" s="153">
        <f t="shared" si="13"/>
        <v>0</v>
      </c>
      <c r="K53" s="194">
        <f t="shared" si="14"/>
        <v>75</v>
      </c>
      <c r="L53" s="198">
        <f t="shared" si="15"/>
        <v>162.5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38</v>
      </c>
      <c r="B54" s="79">
        <v>4</v>
      </c>
      <c r="C54" s="5">
        <v>11</v>
      </c>
      <c r="D54" s="130">
        <f t="shared" si="11"/>
        <v>1.2572290671360321E-2</v>
      </c>
      <c r="E54" s="80">
        <v>7</v>
      </c>
      <c r="F54" s="5">
        <v>33</v>
      </c>
      <c r="G54" s="94">
        <f t="shared" si="12"/>
        <v>3.5957896572013863E-2</v>
      </c>
      <c r="H54" s="79">
        <v>5</v>
      </c>
      <c r="I54" s="5">
        <v>14</v>
      </c>
      <c r="J54" s="153">
        <f t="shared" si="13"/>
        <v>1.4640982200748781E-2</v>
      </c>
      <c r="K54" s="194">
        <f t="shared" si="14"/>
        <v>57.142857142857139</v>
      </c>
      <c r="L54" s="198">
        <f t="shared" si="15"/>
        <v>33.333333333333329</v>
      </c>
      <c r="M54" s="95">
        <f t="shared" si="16"/>
        <v>80</v>
      </c>
      <c r="N54" s="96">
        <f t="shared" si="17"/>
        <v>78.571428571428569</v>
      </c>
      <c r="O54" s="199">
        <f t="shared" si="18"/>
        <v>140</v>
      </c>
      <c r="P54" s="198">
        <f t="shared" si="10"/>
        <v>235.71428571428572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59</v>
      </c>
      <c r="B55" s="79">
        <v>5</v>
      </c>
      <c r="C55" s="5">
        <v>8</v>
      </c>
      <c r="D55" s="130">
        <f t="shared" si="11"/>
        <v>9.1434841246256886E-3</v>
      </c>
      <c r="E55" s="80">
        <v>3</v>
      </c>
      <c r="F55" s="5">
        <v>7</v>
      </c>
      <c r="G55" s="94">
        <f t="shared" si="12"/>
        <v>7.6274326061847586E-3</v>
      </c>
      <c r="H55" s="79">
        <v>11</v>
      </c>
      <c r="I55" s="5">
        <v>32</v>
      </c>
      <c r="J55" s="153">
        <f t="shared" si="13"/>
        <v>3.3465102173140075E-2</v>
      </c>
      <c r="K55" s="194">
        <f t="shared" si="14"/>
        <v>166.66666666666669</v>
      </c>
      <c r="L55" s="198">
        <f t="shared" si="15"/>
        <v>114.28571428571428</v>
      </c>
      <c r="M55" s="95">
        <f t="shared" si="16"/>
        <v>45.454545454545453</v>
      </c>
      <c r="N55" s="96">
        <f t="shared" si="17"/>
        <v>25</v>
      </c>
      <c r="O55" s="199">
        <f t="shared" si="18"/>
        <v>27.27272727272727</v>
      </c>
      <c r="P55" s="198">
        <f t="shared" si="10"/>
        <v>21.875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33</v>
      </c>
      <c r="B56" s="79">
        <v>3</v>
      </c>
      <c r="C56" s="5">
        <v>8</v>
      </c>
      <c r="D56" s="130">
        <f t="shared" si="11"/>
        <v>9.1434841246256886E-3</v>
      </c>
      <c r="E56" s="80">
        <v>0</v>
      </c>
      <c r="F56" s="5">
        <v>0</v>
      </c>
      <c r="G56" s="94">
        <f t="shared" si="12"/>
        <v>0</v>
      </c>
      <c r="H56" s="79">
        <v>7</v>
      </c>
      <c r="I56" s="5">
        <v>9</v>
      </c>
      <c r="J56" s="153">
        <f t="shared" si="13"/>
        <v>9.4120599861956446E-3</v>
      </c>
      <c r="K56" s="194" t="str">
        <f t="shared" si="14"/>
        <v xml:space="preserve"> </v>
      </c>
      <c r="L56" s="198" t="str">
        <f t="shared" si="15"/>
        <v xml:space="preserve"> </v>
      </c>
      <c r="M56" s="95">
        <f t="shared" si="16"/>
        <v>42.857142857142854</v>
      </c>
      <c r="N56" s="96">
        <f t="shared" si="17"/>
        <v>88.888888888888886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39</v>
      </c>
      <c r="B57" s="79">
        <v>2</v>
      </c>
      <c r="C57" s="5">
        <v>6</v>
      </c>
      <c r="D57" s="130">
        <f t="shared" si="11"/>
        <v>6.8576130934692673E-3</v>
      </c>
      <c r="E57" s="80">
        <v>1</v>
      </c>
      <c r="F57" s="5">
        <v>5</v>
      </c>
      <c r="G57" s="94">
        <f t="shared" si="12"/>
        <v>5.4481661472748277E-3</v>
      </c>
      <c r="H57" s="79">
        <v>0</v>
      </c>
      <c r="I57" s="5">
        <v>0</v>
      </c>
      <c r="J57" s="153">
        <f t="shared" si="13"/>
        <v>0</v>
      </c>
      <c r="K57" s="194">
        <f t="shared" si="14"/>
        <v>200</v>
      </c>
      <c r="L57" s="198">
        <f t="shared" si="15"/>
        <v>120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88</v>
      </c>
      <c r="B58" s="79">
        <v>3</v>
      </c>
      <c r="C58" s="5">
        <v>6</v>
      </c>
      <c r="D58" s="130">
        <f t="shared" si="11"/>
        <v>6.8576130934692673E-3</v>
      </c>
      <c r="E58" s="80">
        <v>5</v>
      </c>
      <c r="F58" s="5">
        <v>23</v>
      </c>
      <c r="G58" s="94">
        <f t="shared" si="12"/>
        <v>2.5061564277464202E-2</v>
      </c>
      <c r="H58" s="79">
        <v>5</v>
      </c>
      <c r="I58" s="5">
        <v>13</v>
      </c>
      <c r="J58" s="153">
        <f t="shared" si="13"/>
        <v>1.3595197757838153E-2</v>
      </c>
      <c r="K58" s="194">
        <f t="shared" si="14"/>
        <v>60</v>
      </c>
      <c r="L58" s="198">
        <f t="shared" si="15"/>
        <v>26.086956521739129</v>
      </c>
      <c r="M58" s="95">
        <f t="shared" si="16"/>
        <v>60</v>
      </c>
      <c r="N58" s="96">
        <f t="shared" si="17"/>
        <v>46.153846153846153</v>
      </c>
      <c r="O58" s="199">
        <f t="shared" si="18"/>
        <v>100</v>
      </c>
      <c r="P58" s="198">
        <f t="shared" si="10"/>
        <v>176.92307692307691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46</v>
      </c>
      <c r="B59" s="79">
        <v>3</v>
      </c>
      <c r="C59" s="5">
        <v>6</v>
      </c>
      <c r="D59" s="130">
        <f t="shared" si="11"/>
        <v>6.8576130934692673E-3</v>
      </c>
      <c r="E59" s="80">
        <v>2</v>
      </c>
      <c r="F59" s="5">
        <v>4</v>
      </c>
      <c r="G59" s="94">
        <f t="shared" si="12"/>
        <v>4.3585329178198618E-3</v>
      </c>
      <c r="H59" s="79">
        <v>0</v>
      </c>
      <c r="I59" s="5">
        <v>0</v>
      </c>
      <c r="J59" s="153">
        <f t="shared" si="13"/>
        <v>0</v>
      </c>
      <c r="K59" s="194">
        <f t="shared" si="14"/>
        <v>150</v>
      </c>
      <c r="L59" s="198">
        <f t="shared" si="15"/>
        <v>150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65</v>
      </c>
      <c r="B60" s="79">
        <v>5</v>
      </c>
      <c r="C60" s="5">
        <v>5</v>
      </c>
      <c r="D60" s="130">
        <f t="shared" si="11"/>
        <v>5.7146775778910549E-3</v>
      </c>
      <c r="E60" s="80">
        <v>4</v>
      </c>
      <c r="F60" s="5">
        <v>5</v>
      </c>
      <c r="G60" s="94">
        <f t="shared" si="12"/>
        <v>5.4481661472748277E-3</v>
      </c>
      <c r="H60" s="79">
        <v>13</v>
      </c>
      <c r="I60" s="5">
        <v>24</v>
      </c>
      <c r="J60" s="153">
        <f t="shared" si="13"/>
        <v>2.5098826629855055E-2</v>
      </c>
      <c r="K60" s="194">
        <f t="shared" si="14"/>
        <v>125</v>
      </c>
      <c r="L60" s="198">
        <f t="shared" si="15"/>
        <v>100</v>
      </c>
      <c r="M60" s="95">
        <f t="shared" si="16"/>
        <v>38.461538461538467</v>
      </c>
      <c r="N60" s="96">
        <f t="shared" si="17"/>
        <v>20.833333333333336</v>
      </c>
      <c r="O60" s="199">
        <f t="shared" si="18"/>
        <v>30.76923076923077</v>
      </c>
      <c r="P60" s="198">
        <f t="shared" si="10"/>
        <v>20.833333333333336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67</v>
      </c>
      <c r="B61" s="79">
        <v>5</v>
      </c>
      <c r="C61" s="5">
        <v>5</v>
      </c>
      <c r="D61" s="130">
        <f t="shared" si="11"/>
        <v>5.7146775778910549E-3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66</v>
      </c>
      <c r="B62" s="79">
        <v>2</v>
      </c>
      <c r="C62" s="5">
        <v>4</v>
      </c>
      <c r="D62" s="130">
        <f t="shared" si="11"/>
        <v>4.5717420623128443E-3</v>
      </c>
      <c r="E62" s="80">
        <v>1</v>
      </c>
      <c r="F62" s="5">
        <v>1</v>
      </c>
      <c r="G62" s="94">
        <f t="shared" si="12"/>
        <v>1.0896332294549655E-3</v>
      </c>
      <c r="H62" s="79">
        <v>0</v>
      </c>
      <c r="I62" s="5">
        <v>0</v>
      </c>
      <c r="J62" s="153">
        <f t="shared" si="13"/>
        <v>0</v>
      </c>
      <c r="K62" s="194">
        <f t="shared" si="14"/>
        <v>200</v>
      </c>
      <c r="L62" s="198">
        <f t="shared" si="15"/>
        <v>400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93</v>
      </c>
      <c r="B63" s="79">
        <v>2</v>
      </c>
      <c r="C63" s="5">
        <v>4</v>
      </c>
      <c r="D63" s="130">
        <f t="shared" si="11"/>
        <v>4.5717420623128443E-3</v>
      </c>
      <c r="E63" s="80">
        <v>2</v>
      </c>
      <c r="F63" s="5">
        <v>12</v>
      </c>
      <c r="G63" s="94">
        <f t="shared" si="12"/>
        <v>1.3075598753459585E-2</v>
      </c>
      <c r="H63" s="79">
        <v>8</v>
      </c>
      <c r="I63" s="5">
        <v>21</v>
      </c>
      <c r="J63" s="153">
        <f t="shared" si="13"/>
        <v>2.1961473301123174E-2</v>
      </c>
      <c r="K63" s="194">
        <f t="shared" si="14"/>
        <v>100</v>
      </c>
      <c r="L63" s="198">
        <f t="shared" si="15"/>
        <v>33.333333333333329</v>
      </c>
      <c r="M63" s="95">
        <f t="shared" si="16"/>
        <v>25</v>
      </c>
      <c r="N63" s="96">
        <f t="shared" si="17"/>
        <v>19.047619047619047</v>
      </c>
      <c r="O63" s="199">
        <f t="shared" si="18"/>
        <v>25</v>
      </c>
      <c r="P63" s="198">
        <f t="shared" si="10"/>
        <v>57.142857142857139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82</v>
      </c>
      <c r="B64" s="79">
        <v>1</v>
      </c>
      <c r="C64" s="5">
        <v>3</v>
      </c>
      <c r="D64" s="130">
        <f t="shared" si="11"/>
        <v>3.4288065467346336E-3</v>
      </c>
      <c r="E64" s="80">
        <v>2</v>
      </c>
      <c r="F64" s="5">
        <v>10</v>
      </c>
      <c r="G64" s="94">
        <f t="shared" si="12"/>
        <v>1.0896332294549655E-2</v>
      </c>
      <c r="H64" s="79">
        <v>1</v>
      </c>
      <c r="I64" s="5">
        <v>2</v>
      </c>
      <c r="J64" s="153">
        <f t="shared" si="13"/>
        <v>2.0915688858212547E-3</v>
      </c>
      <c r="K64" s="194">
        <f t="shared" si="14"/>
        <v>50</v>
      </c>
      <c r="L64" s="198">
        <f t="shared" si="15"/>
        <v>30</v>
      </c>
      <c r="M64" s="95">
        <f t="shared" si="16"/>
        <v>100</v>
      </c>
      <c r="N64" s="96">
        <f t="shared" si="17"/>
        <v>150</v>
      </c>
      <c r="O64" s="199">
        <f t="shared" si="18"/>
        <v>200</v>
      </c>
      <c r="P64" s="198">
        <f t="shared" si="10"/>
        <v>500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94</v>
      </c>
      <c r="B65" s="79">
        <v>1</v>
      </c>
      <c r="C65" s="5">
        <v>2</v>
      </c>
      <c r="D65" s="130">
        <f t="shared" si="11"/>
        <v>2.2858710311564221E-3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61</v>
      </c>
      <c r="B66" s="79">
        <v>1</v>
      </c>
      <c r="C66" s="5">
        <v>1</v>
      </c>
      <c r="D66" s="130">
        <f t="shared" si="11"/>
        <v>1.1429355155782111E-3</v>
      </c>
      <c r="E66" s="80">
        <v>0</v>
      </c>
      <c r="F66" s="5">
        <v>0</v>
      </c>
      <c r="G66" s="94">
        <f t="shared" si="12"/>
        <v>0</v>
      </c>
      <c r="H66" s="79">
        <v>4</v>
      </c>
      <c r="I66" s="5">
        <v>9</v>
      </c>
      <c r="J66" s="153">
        <f t="shared" si="13"/>
        <v>9.4120599861956446E-3</v>
      </c>
      <c r="K66" s="194" t="str">
        <f t="shared" si="14"/>
        <v xml:space="preserve"> </v>
      </c>
      <c r="L66" s="198" t="str">
        <f t="shared" si="15"/>
        <v xml:space="preserve"> </v>
      </c>
      <c r="M66" s="95">
        <f t="shared" si="16"/>
        <v>25</v>
      </c>
      <c r="N66" s="96">
        <f t="shared" si="17"/>
        <v>11.111111111111111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32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83</v>
      </c>
      <c r="B68" s="79">
        <v>0</v>
      </c>
      <c r="C68" s="5">
        <v>0</v>
      </c>
      <c r="D68" s="130">
        <f t="shared" si="11"/>
        <v>0</v>
      </c>
      <c r="E68" s="80">
        <v>2</v>
      </c>
      <c r="F68" s="5">
        <v>8</v>
      </c>
      <c r="G68" s="94">
        <f t="shared" si="12"/>
        <v>8.7170658356397236E-3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64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3</v>
      </c>
      <c r="I69" s="5">
        <v>3</v>
      </c>
      <c r="J69" s="153">
        <f t="shared" si="13"/>
        <v>3.1373533287318818E-3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56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4</v>
      </c>
      <c r="I70" s="5">
        <v>24</v>
      </c>
      <c r="J70" s="153">
        <f t="shared" ref="J70:J78" si="21">IF($I$83&lt;&gt;0,I70/$I$83*100,0)</f>
        <v>2.5098826629855055E-2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68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71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42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84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57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2</v>
      </c>
      <c r="I75" s="5">
        <v>14</v>
      </c>
      <c r="J75" s="153">
        <f t="shared" si="21"/>
        <v>1.4640982200748781E-2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62</v>
      </c>
      <c r="B76" s="79">
        <v>0</v>
      </c>
      <c r="C76" s="5">
        <v>0</v>
      </c>
      <c r="D76" s="130">
        <f t="shared" si="19"/>
        <v>0</v>
      </c>
      <c r="E76" s="80">
        <v>1</v>
      </c>
      <c r="F76" s="5">
        <v>2</v>
      </c>
      <c r="G76" s="94">
        <f t="shared" si="20"/>
        <v>2.1792664589099309E-3</v>
      </c>
      <c r="H76" s="79">
        <v>1</v>
      </c>
      <c r="I76" s="5">
        <v>1</v>
      </c>
      <c r="J76" s="153">
        <f t="shared" si="21"/>
        <v>1.0457844429106274E-3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>
        <f t="shared" si="26"/>
        <v>100</v>
      </c>
      <c r="P76" s="198">
        <f t="shared" si="27"/>
        <v>200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72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89</v>
      </c>
      <c r="B78" s="146">
        <v>0</v>
      </c>
      <c r="C78" s="182">
        <v>0</v>
      </c>
      <c r="D78" s="181">
        <f t="shared" si="19"/>
        <v>0</v>
      </c>
      <c r="E78" s="183">
        <v>1</v>
      </c>
      <c r="F78" s="182">
        <v>1</v>
      </c>
      <c r="G78" s="94">
        <f t="shared" si="20"/>
        <v>1.0896332294549655E-3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90</v>
      </c>
      <c r="B80" s="143">
        <v>0</v>
      </c>
      <c r="C80" s="157">
        <v>0</v>
      </c>
      <c r="D80" s="145">
        <f t="shared" si="19"/>
        <v>0</v>
      </c>
      <c r="E80" s="148">
        <v>2</v>
      </c>
      <c r="F80" s="157">
        <v>6</v>
      </c>
      <c r="G80" s="149">
        <f t="shared" si="28"/>
        <v>6.5377993767297927E-3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SUM(B6:B80)-B9</f>
        <v>15671</v>
      </c>
      <c r="C81" s="139">
        <f>SUM(C6:C80)-C9</f>
        <v>80529</v>
      </c>
      <c r="D81" s="169">
        <f t="shared" si="19"/>
        <v>92.039454133997751</v>
      </c>
      <c r="E81" s="150">
        <f>SUM(E6:E80)-E9</f>
        <v>14695</v>
      </c>
      <c r="F81" s="139">
        <f>SUM(F6:F80)-F9</f>
        <v>84809</v>
      </c>
      <c r="G81" s="170">
        <f>IF($F$83&lt;&gt;0,F81/$F$83*100,0)</f>
        <v>92.41070455684617</v>
      </c>
      <c r="H81" s="144">
        <f>SUM(H6:H80)-H9</f>
        <v>16579</v>
      </c>
      <c r="I81" s="139">
        <f>SUM(I6:I80)-I9</f>
        <v>85524</v>
      </c>
      <c r="J81" s="171">
        <f>IF($I$83&lt;&gt;0,I81/$I$83*100,0)</f>
        <v>89.439668695488479</v>
      </c>
      <c r="K81" s="155">
        <f t="shared" si="22"/>
        <v>106.64171486900307</v>
      </c>
      <c r="L81" s="140">
        <f t="shared" si="22"/>
        <v>94.953365798441197</v>
      </c>
      <c r="M81" s="154">
        <f t="shared" si="24"/>
        <v>94.523191989866689</v>
      </c>
      <c r="N81" s="156">
        <f t="shared" si="24"/>
        <v>94.159534165848186</v>
      </c>
      <c r="O81" s="155">
        <f t="shared" si="26"/>
        <v>88.63622655166175</v>
      </c>
      <c r="P81" s="140">
        <f t="shared" si="26"/>
        <v>99.163977363079368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B9</f>
        <v>2100</v>
      </c>
      <c r="C82" s="173">
        <f>C9</f>
        <v>6965</v>
      </c>
      <c r="D82" s="174">
        <f t="shared" si="19"/>
        <v>7.9605458660022403</v>
      </c>
      <c r="E82" s="151">
        <f>E9</f>
        <v>1692</v>
      </c>
      <c r="F82" s="113">
        <f>F9</f>
        <v>6965</v>
      </c>
      <c r="G82" s="175">
        <f>IF($F$83&lt;&gt;0,F82/$F$83*100,0)</f>
        <v>7.5892954431538344</v>
      </c>
      <c r="H82" s="172">
        <f>H9</f>
        <v>2385</v>
      </c>
      <c r="I82" s="173">
        <f>I9</f>
        <v>10098</v>
      </c>
      <c r="J82" s="176">
        <f>IF($I$83&lt;&gt;0,I82/$I$83*100,0)</f>
        <v>10.560331304511514</v>
      </c>
      <c r="K82" s="97">
        <f t="shared" si="22"/>
        <v>124.11347517730495</v>
      </c>
      <c r="L82" s="98">
        <f t="shared" si="22"/>
        <v>100</v>
      </c>
      <c r="M82" s="99">
        <f t="shared" si="24"/>
        <v>88.050314465408803</v>
      </c>
      <c r="N82" s="121">
        <f t="shared" si="24"/>
        <v>68.974054268171912</v>
      </c>
      <c r="O82" s="97">
        <f t="shared" si="26"/>
        <v>70.943396226415089</v>
      </c>
      <c r="P82" s="98">
        <f t="shared" si="26"/>
        <v>68.974054268171912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17771</v>
      </c>
      <c r="C83" s="160">
        <f>C81+C82</f>
        <v>87494</v>
      </c>
      <c r="D83" s="161">
        <f>D81+D82</f>
        <v>99.999999999999986</v>
      </c>
      <c r="E83" s="162">
        <f>SUM(E81:E82)</f>
        <v>16387</v>
      </c>
      <c r="F83" s="160">
        <f>SUM(F81:F82)</f>
        <v>91774</v>
      </c>
      <c r="G83" s="163">
        <f>G81+G82</f>
        <v>100</v>
      </c>
      <c r="H83" s="159">
        <f>SUM(H81:H82)</f>
        <v>18964</v>
      </c>
      <c r="I83" s="160">
        <f>SUM(I81:I82)</f>
        <v>95622</v>
      </c>
      <c r="J83" s="161">
        <f>J81+J82</f>
        <v>100</v>
      </c>
      <c r="K83" s="165">
        <f t="shared" si="22"/>
        <v>108.44571916763289</v>
      </c>
      <c r="L83" s="166">
        <f t="shared" si="22"/>
        <v>95.336369777932745</v>
      </c>
      <c r="M83" s="167">
        <f t="shared" si="24"/>
        <v>93.709133094283899</v>
      </c>
      <c r="N83" s="164">
        <f t="shared" si="24"/>
        <v>91.499864048022417</v>
      </c>
      <c r="O83" s="165">
        <f t="shared" si="26"/>
        <v>86.411094705758273</v>
      </c>
      <c r="P83" s="166">
        <f t="shared" si="26"/>
        <v>95.975821463679907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034D70-8565-4025-ADB0-231A7A6942B8}">
  <ds:schemaRefs>
    <ds:schemaRef ds:uri="http://purl.org/dc/dcmitype/"/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elements/1.1/"/>
    <ds:schemaRef ds:uri="http://schemas.openxmlformats.org/package/2006/metadata/core-properties"/>
    <ds:schemaRef ds:uri="222be194-551f-45fb-b3b7-e68d1d89e47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2024-06-06T11:41:37Z</cp:lastPrinted>
  <dcterms:created xsi:type="dcterms:W3CDTF">2017-12-29T23:50:53Z</dcterms:created>
  <dcterms:modified xsi:type="dcterms:W3CDTF">2024-07-08T17:37:45Z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