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8_{7199C62B-7A98-4EFC-BEDC-610B983692A4}" xr6:coauthVersionLast="47" xr6:coauthVersionMax="47" xr10:uidLastSave="{00000000-0000-0000-0000-000000000000}"/>
  <bookViews>
    <workbookView xWindow="12180" yWindow="0" windowWidth="12660" windowHeight="1503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1" i="5"/>
  <c r="B81" i="5"/>
  <c r="C82" i="5"/>
  <c r="B82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<sst xmlns="http://schemas.openxmlformats.org/spreadsheetml/2006/main" count="174" uniqueCount="110">
  <si>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</si>
  <si>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</si>
  <si>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</si>
  <si>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</si>
  <si>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</si>
  <si>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</si>
  <si>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</si>
  <si>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</si>
  <si>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</si>
  <si>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</si>
  <si>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</si>
  <si>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</si>
  <si>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</si>
  <si>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</si>
  <si>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</si>
  <si>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</si>
  <si>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</si>
  <si>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</si>
  <si>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</si>
  <si>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</si>
  <si>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</si>
  <si>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</si>
  <si>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</si>
  <si>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</si>
  <si>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</si>
  <si>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</si>
  <si>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</si>
  <si>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</si>
  <si>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</si>
  <si>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</si>
  <si>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</si>
  <si>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</si>
  <si>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</si>
  <si>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</si>
  <si>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</si>
  <si>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</si>
  <si>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</si>
  <si>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</si>
  <si>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</si>
  <si>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</si>
  <si>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</si>
  <si>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</si>
  <si>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</si>
  <si>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</si>
  <si>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</si>
  <si>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</si>
  <si>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</si>
  <si>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</si>
  <si>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</si>
  <si>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</si>
  <si>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</si>
  <si>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</si>
  <si>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</si>
  <si>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</si>
  <si>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</si>
  <si>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</si>
  <si>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</si>
  <si>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</si>
  <si>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</si>
  <si>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</si>
  <si>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</si>
  <si>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</si>
  <si>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</si>
  <si>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</si>
  <si>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</si>
  <si>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</si>
  <si>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</si>
  <si>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</si>
  <si>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</si>
  <si>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</si>
  <si>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</si>
  <si>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</si>
  <si>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</si>
  <si>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</si>
  <si>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</si>
  <si>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</si>
  <si>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</si>
  <si>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</si>
  <si>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</si>
  <si>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</si>
  <si>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</si>
  <si>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</si>
  <si>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</si>
  <si>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</si>
  <si>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</si>
  <si>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</si>
  <si>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</si>
  <si>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</si>
  <si>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</si>
  <si>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</si>
  <si>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</si>
  <si>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</si>
  <si>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</si>
  <si>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</si>
  <si>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</si>
  <si>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</si>
  <si>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</si>
  <si>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</si>
  <si>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</si>
  <si>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</si>
  <si>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</si>
  <si>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</si>
  <si>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</si>
  <si>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</si>
  <si>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</si>
  <si>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</si>
  <si>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</si>
  <si>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6.6.2024.                                                                                                                                                                                                                                                                                                                                                                         svibanj, 2024.</t>
  </si>
  <si>
    <t>IZVJEŠTAJ PO KAPACITETIMA V/2024</t>
  </si>
  <si>
    <t>TURISTIČKI PROMET PO ZEMLJAMA  V/2024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</si>
</sst>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27.804774984153813</c:v>
                </c:pt>
                <c:pt idx="1">
                  <c:v>35.511890508721272</c:v>
                </c:pt>
                <c:pt idx="2">
                  <c:v>15.191210648637227</c:v>
                </c:pt>
                <c:pt idx="3">
                  <c:v>0.34978989130689958</c:v>
                </c:pt>
                <c:pt idx="4">
                  <c:v>21.142333967180786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149</c:v>
                </c:pt>
                <c:pt idx="1">
                  <c:v>6471</c:v>
                </c:pt>
                <c:pt idx="2">
                  <c:v>15127</c:v>
                </c:pt>
                <c:pt idx="3">
                  <c:v>11844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147</c:v>
                </c:pt>
                <c:pt idx="1">
                  <c:v>3580</c:v>
                </c:pt>
                <c:pt idx="2">
                  <c:v>12186</c:v>
                </c:pt>
                <c:pt idx="3">
                  <c:v>11378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78</c:v>
                </c:pt>
                <c:pt idx="1">
                  <c:v>2476</c:v>
                </c:pt>
                <c:pt idx="2">
                  <c:v>8580</c:v>
                </c:pt>
                <c:pt idx="3">
                  <c:v>13799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3384</c:v>
                </c:pt>
                <c:pt idx="1">
                  <c:v>2818</c:v>
                </c:pt>
                <c:pt idx="2">
                  <c:v>1116</c:v>
                </c:pt>
                <c:pt idx="3" formatCode="General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3071</c:v>
                </c:pt>
                <c:pt idx="1">
                  <c:v>2538</c:v>
                </c:pt>
                <c:pt idx="2">
                  <c:v>701</c:v>
                </c:pt>
                <c:pt idx="3" formatCode="General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3516</c:v>
                </c:pt>
                <c:pt idx="1">
                  <c:v>1392</c:v>
                </c:pt>
                <c:pt idx="2">
                  <c:v>416</c:v>
                </c:pt>
                <c:pt idx="3" formatCode="General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Poljska</c:v>
                </c:pt>
                <c:pt idx="5">
                  <c:v>Mađarska</c:v>
                </c:pt>
                <c:pt idx="6">
                  <c:v>Ujedinjena Kraljevina</c:v>
                </c:pt>
                <c:pt idx="7">
                  <c:v>Bosna i Hercegovina</c:v>
                </c:pt>
                <c:pt idx="8">
                  <c:v>Ostale azijske zemlje</c:v>
                </c:pt>
                <c:pt idx="9">
                  <c:v>Italija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42.886487451996068</c:v>
                </c:pt>
                <c:pt idx="1">
                  <c:v>19.109285225209131</c:v>
                </c:pt>
                <c:pt idx="2">
                  <c:v>7.5734571760292937</c:v>
                </c:pt>
                <c:pt idx="3">
                  <c:v>6.1028251615015927</c:v>
                </c:pt>
                <c:pt idx="4">
                  <c:v>3.9891637641034801</c:v>
                </c:pt>
                <c:pt idx="5">
                  <c:v>2.3428894644398799</c:v>
                </c:pt>
                <c:pt idx="6">
                  <c:v>1.7147450209877644</c:v>
                </c:pt>
                <c:pt idx="7">
                  <c:v>1.5212408085499092</c:v>
                </c:pt>
                <c:pt idx="8">
                  <c:v>1.4795629781786788</c:v>
                </c:pt>
                <c:pt idx="9">
                  <c:v>1.3932303295525588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1" sqref="A1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H9" sqref="H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108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101</v>
      </c>
      <c r="C6" s="75">
        <v>524</v>
      </c>
      <c r="D6" s="27">
        <v>2860</v>
      </c>
      <c r="E6" s="27">
        <f>SUM(C6:D6)</f>
        <v>3384</v>
      </c>
      <c r="F6" s="28">
        <f>E6/E42*100</f>
        <v>42.464550131760568</v>
      </c>
      <c r="G6" s="75">
        <v>1029</v>
      </c>
      <c r="H6" s="27">
        <v>10815</v>
      </c>
      <c r="I6" s="27">
        <f>SUM(G6:H6)</f>
        <v>11844</v>
      </c>
      <c r="J6" s="67">
        <f>I6/I42*100</f>
        <v>27.804774984153813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97</v>
      </c>
      <c r="C7" s="79">
        <v>499</v>
      </c>
      <c r="D7" s="5">
        <v>2572</v>
      </c>
      <c r="E7" s="5">
        <f>SUM(C7:D7)</f>
        <v>3071</v>
      </c>
      <c r="F7" s="6">
        <f>E7/E43*100</f>
        <v>45.035929021850713</v>
      </c>
      <c r="G7" s="79">
        <v>1009</v>
      </c>
      <c r="H7" s="5">
        <v>10369</v>
      </c>
      <c r="I7" s="5">
        <f>SUM(G7:H7)</f>
        <v>11378</v>
      </c>
      <c r="J7" s="68">
        <f>I7/I43*100</f>
        <v>34.123080614203452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251</v>
      </c>
      <c r="D8" s="5">
        <v>3265</v>
      </c>
      <c r="E8" s="5">
        <f>SUM(C8:D8)</f>
        <v>3516</v>
      </c>
      <c r="F8" s="6">
        <f>E8/E44*100</f>
        <v>60.205479452054803</v>
      </c>
      <c r="G8" s="79">
        <v>676</v>
      </c>
      <c r="H8" s="5">
        <v>13123</v>
      </c>
      <c r="I8" s="5">
        <f>SUM(G8:H8)</f>
        <v>13799</v>
      </c>
      <c r="J8" s="68">
        <f>I8/I44*100</f>
        <v>43.782720436589777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102</v>
      </c>
      <c r="C9" s="8">
        <f>C6/C7*100</f>
        <v>105.01002004008015</v>
      </c>
      <c r="D9" s="7">
        <f>D6/D7*100</f>
        <v>111.19751166407465</v>
      </c>
      <c r="E9" s="7">
        <f>E6/E7*100</f>
        <v>110.19211983067405</v>
      </c>
      <c r="F9" s="6"/>
      <c r="G9" s="8">
        <f>G6/G7*100</f>
        <v>101.98216055500495</v>
      </c>
      <c r="H9" s="7">
        <f>H6/H7*100</f>
        <v>104.30128266949561</v>
      </c>
      <c r="I9" s="7">
        <f>I6/I7*100</f>
        <v>104.09562313236069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103</v>
      </c>
      <c r="C10" s="8">
        <f>C6/C8*100</f>
        <v>208.76494023904382</v>
      </c>
      <c r="D10" s="7">
        <f>D6/D8*100</f>
        <v>87.595712098009187</v>
      </c>
      <c r="E10" s="7">
        <f>E6/E8*100</f>
        <v>96.24573378839591</v>
      </c>
      <c r="F10" s="6"/>
      <c r="G10" s="8">
        <f>G6/G8*100</f>
        <v>152.2189349112426</v>
      </c>
      <c r="H10" s="7">
        <f>H6/H8*100</f>
        <v>82.412558104092042</v>
      </c>
      <c r="I10" s="7">
        <f>I6/I8*100</f>
        <v>85.832306688890498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15.484633569739954</v>
      </c>
      <c r="D11" s="15">
        <f>D6/E6*100</f>
        <v>84.515366430260059</v>
      </c>
      <c r="E11" s="15">
        <f>SUM(C11:D11)</f>
        <v>100.00000000000001</v>
      </c>
      <c r="F11" s="16"/>
      <c r="G11" s="14">
        <f>G6/I6*100</f>
        <v>8.6879432624113484</v>
      </c>
      <c r="H11" s="15">
        <f>H6/I6*100</f>
        <v>91.312056737588648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101</v>
      </c>
      <c r="C12" s="78">
        <v>297</v>
      </c>
      <c r="D12" s="30">
        <v>2521</v>
      </c>
      <c r="E12" s="30">
        <f>SUM(C12:D12)</f>
        <v>2818</v>
      </c>
      <c r="F12" s="31">
        <f>E12/E42*100</f>
        <v>35.362027857949556</v>
      </c>
      <c r="G12" s="78">
        <v>1230</v>
      </c>
      <c r="H12" s="30">
        <v>13897</v>
      </c>
      <c r="I12" s="30">
        <f>SUM(G12:H12)</f>
        <v>15127</v>
      </c>
      <c r="J12" s="70">
        <f>I12/I42*100</f>
        <v>35.511890508721272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97</v>
      </c>
      <c r="C13" s="79">
        <v>254</v>
      </c>
      <c r="D13" s="5">
        <v>2284</v>
      </c>
      <c r="E13" s="5">
        <f>SUM(C13:D13)</f>
        <v>2538</v>
      </c>
      <c r="F13" s="6">
        <f>E13/E43*100</f>
        <v>37.219533655961285</v>
      </c>
      <c r="G13" s="79">
        <v>1289</v>
      </c>
      <c r="H13" s="5">
        <v>10897</v>
      </c>
      <c r="I13" s="5">
        <f>SUM(G13:H13)</f>
        <v>12186</v>
      </c>
      <c r="J13" s="68">
        <f>I13/I43*100</f>
        <v>36.546305182341648</v>
      </c>
      <c r="K13" s="56"/>
      <c r="L13" s="81" t="str">
        <f>B6</f>
        <v>2024.</v>
      </c>
      <c r="M13" s="92">
        <f>E6</f>
        <v>3384</v>
      </c>
      <c r="N13" s="92">
        <f>E12</f>
        <v>2818</v>
      </c>
      <c r="O13" s="92">
        <f>E18</f>
        <v>1116</v>
      </c>
      <c r="P13" s="1">
        <f>E24</f>
        <v>30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111</v>
      </c>
      <c r="D14" s="5">
        <v>1281</v>
      </c>
      <c r="E14" s="5">
        <f>C14+D14</f>
        <v>1392</v>
      </c>
      <c r="F14" s="6">
        <f>E14/E44*100</f>
        <v>23.835616438356162</v>
      </c>
      <c r="G14" s="79">
        <v>1692</v>
      </c>
      <c r="H14" s="5">
        <v>6888</v>
      </c>
      <c r="I14" s="5">
        <f>SUM(G14:H14)</f>
        <v>8580</v>
      </c>
      <c r="J14" s="68">
        <f>I14/I44*100</f>
        <v>27.223403242694417</v>
      </c>
      <c r="K14" s="56"/>
      <c r="L14" s="81" t="str">
        <f>B7</f>
        <v>2023.</v>
      </c>
      <c r="M14" s="92">
        <f>E7</f>
        <v>3071</v>
      </c>
      <c r="N14" s="92">
        <f>E13</f>
        <v>2538</v>
      </c>
      <c r="O14" s="93">
        <f>E19</f>
        <v>701</v>
      </c>
      <c r="P14" s="1">
        <f>E25</f>
        <v>23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102</v>
      </c>
      <c r="C15" s="13">
        <f>C12/C13*100</f>
        <v>116.9291338582677</v>
      </c>
      <c r="D15" s="9">
        <f>D12/D13*11</f>
        <v>12.141418563922942</v>
      </c>
      <c r="E15" s="9">
        <f>E12/E13*100</f>
        <v>111.03230890464933</v>
      </c>
      <c r="F15" s="6"/>
      <c r="G15" s="13">
        <f>G12/G13*100</f>
        <v>95.422808378588059</v>
      </c>
      <c r="H15" s="9">
        <f>H12/H13*100</f>
        <v>127.53051298522529</v>
      </c>
      <c r="I15" s="9">
        <f>I12/I13*100</f>
        <v>124.13425242081078</v>
      </c>
      <c r="J15" s="68"/>
      <c r="K15" s="56"/>
      <c r="L15" s="81" t="str">
        <f>B8</f>
        <v>2019.</v>
      </c>
      <c r="M15" s="92">
        <f>E8</f>
        <v>3516</v>
      </c>
      <c r="N15" s="92">
        <f>E14</f>
        <v>1392</v>
      </c>
      <c r="O15" s="93">
        <f>E20</f>
        <v>416</v>
      </c>
      <c r="P15" s="1">
        <f>E26</f>
        <v>19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103</v>
      </c>
      <c r="C16" s="13">
        <f>C12/C14*100</f>
        <v>267.56756756756761</v>
      </c>
      <c r="D16" s="9">
        <f>D12/D14*100</f>
        <v>196.79937548790008</v>
      </c>
      <c r="E16" s="9">
        <f>E12/E14*100</f>
        <v>202.44252873563218</v>
      </c>
      <c r="F16" s="6"/>
      <c r="G16" s="13">
        <f>G12/G14*100</f>
        <v>72.695035460992912</v>
      </c>
      <c r="H16" s="9">
        <f>H12/H14*100</f>
        <v>201.7566782810685</v>
      </c>
      <c r="I16" s="9">
        <f>I12/I14*100</f>
        <v>176.30536130536129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10.539389638041163</v>
      </c>
      <c r="D17" s="11">
        <f>D12/E12*100</f>
        <v>89.460610361958842</v>
      </c>
      <c r="E17" s="11">
        <f>SUM(C17:D17)</f>
        <v>100</v>
      </c>
      <c r="F17" s="12"/>
      <c r="G17" s="10">
        <f>G12/I12*100</f>
        <v>8.1311562107489923</v>
      </c>
      <c r="H17" s="11">
        <f>H12/I12*100</f>
        <v>91.868843789251002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101</v>
      </c>
      <c r="C18" s="75">
        <v>95</v>
      </c>
      <c r="D18" s="27">
        <v>1021</v>
      </c>
      <c r="E18" s="27">
        <f>C18+D18</f>
        <v>1116</v>
      </c>
      <c r="F18" s="28">
        <f>E18/E42*100</f>
        <v>14.004266532814658</v>
      </c>
      <c r="G18" s="75">
        <v>280</v>
      </c>
      <c r="H18" s="27">
        <v>6191</v>
      </c>
      <c r="I18" s="27">
        <f>G18+H18</f>
        <v>6471</v>
      </c>
      <c r="J18" s="67">
        <f>I18/I42*100</f>
        <v>15.191210648637227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97</v>
      </c>
      <c r="C19" s="79">
        <v>33</v>
      </c>
      <c r="D19" s="5">
        <v>668</v>
      </c>
      <c r="E19" s="5">
        <f>SUM(C19:D19)</f>
        <v>701</v>
      </c>
      <c r="F19" s="6">
        <f>E19/E43*100</f>
        <v>10.280099721366771</v>
      </c>
      <c r="G19" s="79">
        <v>156</v>
      </c>
      <c r="H19" s="5">
        <v>3424</v>
      </c>
      <c r="I19" s="5">
        <f>SUM(G19:H19)</f>
        <v>3580</v>
      </c>
      <c r="J19" s="68">
        <f>I19/I43*100</f>
        <v>10.736564299424185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23</v>
      </c>
      <c r="D20" s="5">
        <v>393</v>
      </c>
      <c r="E20" s="5">
        <f>C20+D20</f>
        <v>416</v>
      </c>
      <c r="F20" s="6">
        <f>E20/E44*100</f>
        <v>7.1232876712328768</v>
      </c>
      <c r="G20" s="79">
        <v>34</v>
      </c>
      <c r="H20" s="5">
        <v>2442</v>
      </c>
      <c r="I20" s="5">
        <f>G20+H20</f>
        <v>2476</v>
      </c>
      <c r="J20" s="68">
        <f>I20/I44*100</f>
        <v>7.8560776723672943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102</v>
      </c>
      <c r="C21" s="13">
        <f>C18/C19*100</f>
        <v>287.87878787878788</v>
      </c>
      <c r="D21" s="9">
        <f>D18/D19*100</f>
        <v>152.8443113772455</v>
      </c>
      <c r="E21" s="9">
        <f>E18/E19*100</f>
        <v>159.20114122681883</v>
      </c>
      <c r="F21" s="6"/>
      <c r="G21" s="13">
        <f>G18/G19*100</f>
        <v>179.4871794871795</v>
      </c>
      <c r="H21" s="9">
        <f>H18/H19*100</f>
        <v>180.81191588785046</v>
      </c>
      <c r="I21" s="9">
        <f>I18/I19*100</f>
        <v>180.75418994413408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103</v>
      </c>
      <c r="C22" s="13">
        <f>C18/C20*100</f>
        <v>413.04347826086951</v>
      </c>
      <c r="D22" s="226">
        <f>D18/D20*100</f>
        <v>259.79643765903307</v>
      </c>
      <c r="E22" s="9">
        <f>E18/E20*100</f>
        <v>268.26923076923077</v>
      </c>
      <c r="F22" s="6"/>
      <c r="G22" s="13">
        <f>G18/G20*100</f>
        <v>823.52941176470586</v>
      </c>
      <c r="H22" s="9">
        <f>H18/H20*100</f>
        <v>253.52170352170353</v>
      </c>
      <c r="I22" s="9">
        <f>I18/I20*100</f>
        <v>261.34894991922459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8.5125448028673834</v>
      </c>
      <c r="D23" s="15">
        <f>D18/E18*100</f>
        <v>91.487455197132618</v>
      </c>
      <c r="E23" s="15">
        <f>SUM(C23:D23)</f>
        <v>100</v>
      </c>
      <c r="F23" s="16"/>
      <c r="G23" s="14">
        <f>G18/I18*100</f>
        <v>4.3269973728944517</v>
      </c>
      <c r="H23" s="15">
        <f>H18/I18*100</f>
        <v>95.673002627105546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101</v>
      </c>
      <c r="C24" s="78">
        <v>1</v>
      </c>
      <c r="D24" s="30">
        <v>29</v>
      </c>
      <c r="E24" s="29">
        <f>SUM(C24:D24)</f>
        <v>30</v>
      </c>
      <c r="F24" s="31">
        <f>E24/E42*100</f>
        <v>0.37645877776383485</v>
      </c>
      <c r="G24" s="78">
        <v>5</v>
      </c>
      <c r="H24" s="30">
        <v>144</v>
      </c>
      <c r="I24" s="30">
        <f>SUM(G24:H24)</f>
        <v>149</v>
      </c>
      <c r="J24" s="70">
        <f>I24/I42*100</f>
        <v>0.34978989130689958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97</v>
      </c>
      <c r="C25" s="79">
        <v>0</v>
      </c>
      <c r="D25" s="5">
        <v>23</v>
      </c>
      <c r="E25" s="5">
        <f>SUM(C25:D25)</f>
        <v>23</v>
      </c>
      <c r="F25" s="6">
        <f>E25/E43*100</f>
        <v>0.33729285819035049</v>
      </c>
      <c r="G25" s="79">
        <v>0</v>
      </c>
      <c r="H25" s="5">
        <v>147</v>
      </c>
      <c r="I25" s="5">
        <f>SUM(G25:H25)</f>
        <v>147</v>
      </c>
      <c r="J25" s="68">
        <f>I25/I43*100</f>
        <v>0.44085892514395392</v>
      </c>
      <c r="K25" s="56"/>
      <c r="L25" s="81" t="s">
        <v>12</v>
      </c>
      <c r="M25" s="81">
        <f>I24</f>
        <v>149</v>
      </c>
      <c r="N25" s="81">
        <f>I25</f>
        <v>147</v>
      </c>
      <c r="O25" s="81">
        <f>I26</f>
        <v>78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19</v>
      </c>
      <c r="E26" s="5">
        <f>SUM(C26:D26)</f>
        <v>19</v>
      </c>
      <c r="F26" s="6">
        <f>E26/E44*100</f>
        <v>0.32534246575342468</v>
      </c>
      <c r="G26" s="79">
        <v>0</v>
      </c>
      <c r="H26" s="5">
        <v>78</v>
      </c>
      <c r="I26" s="4">
        <f>SUM(G26:H26)</f>
        <v>78</v>
      </c>
      <c r="J26" s="68">
        <f>I26/I44*100</f>
        <v>0.24748548402449472</v>
      </c>
      <c r="K26" s="56"/>
      <c r="L26" s="81" t="str">
        <f>A18</f>
        <v>OSTALI UGOSTITELJSKI OBJEKTI ZA SMJEŠTAJ</v>
      </c>
      <c r="M26" s="93">
        <f>I18</f>
        <v>6471</v>
      </c>
      <c r="N26" s="93">
        <f>I19</f>
        <v>3580</v>
      </c>
      <c r="O26" s="93">
        <f>I20</f>
        <v>2476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102</v>
      </c>
      <c r="C27" s="13" t="e">
        <f>C24/C25*100</f>
        <v>#DIV/0!</v>
      </c>
      <c r="D27" s="9">
        <f>D24/D25*100</f>
        <v>126.08695652173914</v>
      </c>
      <c r="E27" s="9">
        <f>E24/E25*100</f>
        <v>130.43478260869566</v>
      </c>
      <c r="F27" s="6"/>
      <c r="G27" s="13" t="e">
        <f>G24/G25*100</f>
        <v>#DIV/0!</v>
      </c>
      <c r="H27" s="9">
        <f>H24/H25*100</f>
        <v>97.959183673469383</v>
      </c>
      <c r="I27" s="5">
        <f>I24/I25*100</f>
        <v>101.36054421768708</v>
      </c>
      <c r="J27" s="68"/>
      <c r="K27" s="56"/>
      <c r="L27" s="81" t="s">
        <v>10</v>
      </c>
      <c r="M27" s="93">
        <f>I12</f>
        <v>15127</v>
      </c>
      <c r="N27" s="93">
        <f>I13</f>
        <v>12186</v>
      </c>
      <c r="O27" s="93">
        <f>I14</f>
        <v>8580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103</v>
      </c>
      <c r="C28" s="13" t="e">
        <f>C24/C26*100</f>
        <v>#DIV/0!</v>
      </c>
      <c r="D28" s="9">
        <f>D24/D26*100</f>
        <v>152.63157894736844</v>
      </c>
      <c r="E28" s="9">
        <f>E24/E26*100</f>
        <v>157.89473684210526</v>
      </c>
      <c r="F28" s="6"/>
      <c r="G28" s="13" t="e">
        <f>G24/G26*100</f>
        <v>#DIV/0!</v>
      </c>
      <c r="H28" s="9">
        <f>H24/H26*100</f>
        <v>184.61538461538461</v>
      </c>
      <c r="I28" s="9">
        <f>I24/I26*100</f>
        <v>191.02564102564102</v>
      </c>
      <c r="J28" s="68"/>
      <c r="K28" s="56"/>
      <c r="L28" s="81" t="s">
        <v>8</v>
      </c>
      <c r="M28" s="93">
        <f>I6</f>
        <v>11844</v>
      </c>
      <c r="N28" s="93">
        <f>I7</f>
        <v>11378</v>
      </c>
      <c r="O28" s="93">
        <f>I8</f>
        <v>13799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>
        <f>C24/E24*100</f>
        <v>3.3333333333333335</v>
      </c>
      <c r="D29" s="11">
        <f>D24/E24*100</f>
        <v>96.666666666666671</v>
      </c>
      <c r="E29" s="11">
        <f>SUM(C29:D29)</f>
        <v>100</v>
      </c>
      <c r="F29" s="12"/>
      <c r="G29" s="10">
        <f>G24/I24*100</f>
        <v>3.3557046979865772</v>
      </c>
      <c r="H29" s="11">
        <f>H24/I24*100</f>
        <v>96.644295302013433</v>
      </c>
      <c r="I29" s="11">
        <f>SUM(G29:H29)</f>
        <v>100.00000000000001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101</v>
      </c>
      <c r="C30" s="75">
        <f t="shared" ref="C30:J32" si="0">C6+C12+C18+C24</f>
        <v>917</v>
      </c>
      <c r="D30" s="27">
        <f t="shared" si="0"/>
        <v>6431</v>
      </c>
      <c r="E30" s="27">
        <f t="shared" si="0"/>
        <v>7348</v>
      </c>
      <c r="F30" s="28">
        <f t="shared" si="0"/>
        <v>92.207303300288615</v>
      </c>
      <c r="G30" s="75">
        <f t="shared" si="0"/>
        <v>2544</v>
      </c>
      <c r="H30" s="27">
        <f t="shared" si="0"/>
        <v>31047</v>
      </c>
      <c r="I30" s="27">
        <f>I6+I12+I18+I24</f>
        <v>33591</v>
      </c>
      <c r="J30" s="67">
        <f t="shared" si="0"/>
        <v>78.85766603281921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95</v>
      </c>
      <c r="C31" s="77">
        <f t="shared" si="0"/>
        <v>786</v>
      </c>
      <c r="D31" s="42">
        <f t="shared" si="0"/>
        <v>5547</v>
      </c>
      <c r="E31" s="42">
        <f t="shared" si="0"/>
        <v>6333</v>
      </c>
      <c r="F31" s="43">
        <f t="shared" si="0"/>
        <v>92.872855257369125</v>
      </c>
      <c r="G31" s="77">
        <f t="shared" si="0"/>
        <v>2454</v>
      </c>
      <c r="H31" s="42">
        <f t="shared" si="0"/>
        <v>24837</v>
      </c>
      <c r="I31" s="42">
        <f t="shared" si="0"/>
        <v>27291</v>
      </c>
      <c r="J31" s="72">
        <f t="shared" si="0"/>
        <v>81.846809021113245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385</v>
      </c>
      <c r="D32" s="42">
        <f t="shared" si="0"/>
        <v>4958</v>
      </c>
      <c r="E32" s="42">
        <f t="shared" si="0"/>
        <v>5343</v>
      </c>
      <c r="F32" s="43">
        <f t="shared" si="0"/>
        <v>91.489726027397253</v>
      </c>
      <c r="G32" s="77">
        <f t="shared" si="0"/>
        <v>2402</v>
      </c>
      <c r="H32" s="42">
        <f t="shared" si="0"/>
        <v>22531</v>
      </c>
      <c r="I32" s="42">
        <f t="shared" si="0"/>
        <v>24933</v>
      </c>
      <c r="J32" s="72">
        <f t="shared" si="0"/>
        <v>79.109686835675987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102</v>
      </c>
      <c r="C33" s="45">
        <f>C30/C31*100</f>
        <v>116.66666666666667</v>
      </c>
      <c r="D33" s="44">
        <f>D30/D31*100</f>
        <v>115.93654227510366</v>
      </c>
      <c r="E33" s="44">
        <f>E30/E31*100</f>
        <v>116.02715932417496</v>
      </c>
      <c r="F33" s="43"/>
      <c r="G33" s="45">
        <f>G30/G31*100</f>
        <v>103.66748166259168</v>
      </c>
      <c r="H33" s="44">
        <f>H30/H31*100</f>
        <v>125.00301968836816</v>
      </c>
      <c r="I33" s="44">
        <f>I30/I31*100</f>
        <v>123.08453336264702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103</v>
      </c>
      <c r="C34" s="45">
        <f>C30/C32*100</f>
        <v>238.18181818181819</v>
      </c>
      <c r="D34" s="44">
        <f>D30/D32*100</f>
        <v>129.70956030657524</v>
      </c>
      <c r="E34" s="44">
        <f>E30/E32*100</f>
        <v>137.52573460602656</v>
      </c>
      <c r="F34" s="43"/>
      <c r="G34" s="45">
        <f>G30/G32*100</f>
        <v>105.91174021648627</v>
      </c>
      <c r="H34" s="44">
        <f>H30/H32*100</f>
        <v>137.79681327948163</v>
      </c>
      <c r="I34" s="44">
        <f>I30/I32*100</f>
        <v>134.72506316929372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12.479586281981492</v>
      </c>
      <c r="D35" s="48">
        <f>D30/E30*100</f>
        <v>87.520413718018503</v>
      </c>
      <c r="E35" s="48">
        <f>SUM(C35:D35)</f>
        <v>100</v>
      </c>
      <c r="F35" s="49"/>
      <c r="G35" s="50">
        <f>G30/I30*100</f>
        <v>7.5734571760292937</v>
      </c>
      <c r="H35" s="48">
        <f>H30/I30*100</f>
        <v>92.426542823970706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101</v>
      </c>
      <c r="C36" s="75">
        <v>97</v>
      </c>
      <c r="D36" s="27">
        <v>524</v>
      </c>
      <c r="E36" s="27">
        <f>SUM(C36:D36)</f>
        <v>621</v>
      </c>
      <c r="F36" s="28">
        <f>E36/E42*100</f>
        <v>7.7926966997113825</v>
      </c>
      <c r="G36" s="75">
        <v>1728</v>
      </c>
      <c r="H36" s="27">
        <v>7278</v>
      </c>
      <c r="I36" s="27">
        <f>G36+H36</f>
        <v>9006</v>
      </c>
      <c r="J36" s="28">
        <f>I36/I42*100</f>
        <v>21.142333967180786</v>
      </c>
      <c r="K36" s="56"/>
      <c r="Q36" s="57"/>
    </row>
    <row r="37" spans="1:17" ht="15" customHeight="1" x14ac:dyDescent="0.25">
      <c r="A37" s="260"/>
      <c r="B37" s="228" t="s">
        <v>97</v>
      </c>
      <c r="C37" s="76">
        <v>93</v>
      </c>
      <c r="D37" s="22">
        <v>393</v>
      </c>
      <c r="E37" s="158">
        <f>SUM(C37:D37)</f>
        <v>486</v>
      </c>
      <c r="F37" s="23">
        <f>E37/E43*100</f>
        <v>7.1271447426308834</v>
      </c>
      <c r="G37" s="76">
        <v>1402</v>
      </c>
      <c r="H37" s="22">
        <v>4651</v>
      </c>
      <c r="I37" s="22">
        <f>G37+H37</f>
        <v>6053</v>
      </c>
      <c r="J37" s="23">
        <f>I37/I43*100</f>
        <v>18.153190978886759</v>
      </c>
      <c r="K37" s="56"/>
      <c r="L37" s="81" t="s">
        <v>8</v>
      </c>
      <c r="M37" s="82">
        <f>J6</f>
        <v>27.804774984153813</v>
      </c>
      <c r="Q37" s="57"/>
    </row>
    <row r="38" spans="1:17" ht="15" customHeight="1" x14ac:dyDescent="0.25">
      <c r="A38" s="260"/>
      <c r="B38" s="228" t="s">
        <v>9</v>
      </c>
      <c r="C38" s="76">
        <v>183</v>
      </c>
      <c r="D38" s="22">
        <v>314</v>
      </c>
      <c r="E38" s="22">
        <f>SUM(C38:D38)</f>
        <v>497</v>
      </c>
      <c r="F38" s="23">
        <f>E38/E44*100</f>
        <v>8.5102739726027394</v>
      </c>
      <c r="G38" s="76">
        <v>1743</v>
      </c>
      <c r="H38" s="22">
        <v>4841</v>
      </c>
      <c r="I38" s="22">
        <f>G38+H38</f>
        <v>6584</v>
      </c>
      <c r="J38" s="23">
        <f>I38/I44*100</f>
        <v>20.890313164324013</v>
      </c>
      <c r="K38" s="56"/>
      <c r="L38" s="81" t="s">
        <v>10</v>
      </c>
      <c r="M38" s="82">
        <f>J12</f>
        <v>35.511890508721272</v>
      </c>
      <c r="Q38" s="57"/>
    </row>
    <row r="39" spans="1:17" ht="15" customHeight="1" x14ac:dyDescent="0.25">
      <c r="A39" s="260"/>
      <c r="B39" s="228" t="s">
        <v>102</v>
      </c>
      <c r="C39" s="25">
        <f>C36/C37*100</f>
        <v>104.3010752688172</v>
      </c>
      <c r="D39" s="24">
        <f>D36/D37*100</f>
        <v>133.33333333333331</v>
      </c>
      <c r="E39" s="24">
        <f>E36/E37*100</f>
        <v>127.77777777777777</v>
      </c>
      <c r="F39" s="23"/>
      <c r="G39" s="25">
        <f>G36/G37*100</f>
        <v>123.25249643366618</v>
      </c>
      <c r="H39" s="24">
        <f>H36/H37*100</f>
        <v>156.48247688669105</v>
      </c>
      <c r="I39" s="24">
        <f>I36/I37*100</f>
        <v>148.78572608623824</v>
      </c>
      <c r="J39" s="23"/>
      <c r="K39" s="56"/>
      <c r="L39" s="81" t="s">
        <v>11</v>
      </c>
      <c r="M39" s="82">
        <f>J18</f>
        <v>15.191210648637227</v>
      </c>
      <c r="Q39" s="57"/>
    </row>
    <row r="40" spans="1:17" ht="15" customHeight="1" x14ac:dyDescent="0.25">
      <c r="A40" s="260"/>
      <c r="B40" s="228" t="s">
        <v>103</v>
      </c>
      <c r="C40" s="25">
        <f>C36/C38*100</f>
        <v>53.005464480874323</v>
      </c>
      <c r="D40" s="220">
        <f>D36/D38*100</f>
        <v>166.87898089171975</v>
      </c>
      <c r="E40" s="24">
        <f>E36/E38*100</f>
        <v>124.94969818913482</v>
      </c>
      <c r="F40" s="23"/>
      <c r="G40" s="25">
        <f>G36/G38*100</f>
        <v>99.139414802065403</v>
      </c>
      <c r="H40" s="24">
        <f>H36/H38*100</f>
        <v>150.34083866969635</v>
      </c>
      <c r="I40" s="24">
        <f>I36/I38*100</f>
        <v>136.78614823815309</v>
      </c>
      <c r="J40" s="23"/>
      <c r="K40" s="56"/>
      <c r="L40" s="81" t="s">
        <v>12</v>
      </c>
      <c r="M40" s="82">
        <f>J24</f>
        <v>0.34978989130689958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15.619967793880837</v>
      </c>
      <c r="D41" s="46">
        <f>D36/E36*100</f>
        <v>84.380032206119154</v>
      </c>
      <c r="E41" s="46">
        <f>SUM(C41:D41)</f>
        <v>99.999999999999986</v>
      </c>
      <c r="F41" s="26"/>
      <c r="G41" s="47">
        <f>G36/I36*100</f>
        <v>19.187208527648234</v>
      </c>
      <c r="H41" s="46">
        <f>H36/I36*100</f>
        <v>80.812791472351762</v>
      </c>
      <c r="I41" s="46">
        <f>SUM(G41:H41)</f>
        <v>100</v>
      </c>
      <c r="J41" s="26"/>
      <c r="K41" s="56"/>
      <c r="L41" s="81" t="s">
        <v>80</v>
      </c>
      <c r="M41" s="82">
        <f>J36</f>
        <v>21.142333967180786</v>
      </c>
      <c r="Q41" s="57"/>
    </row>
    <row r="42" spans="1:17" ht="15" customHeight="1" x14ac:dyDescent="0.25">
      <c r="A42" s="238" t="s">
        <v>77</v>
      </c>
      <c r="B42" s="235" t="s">
        <v>101</v>
      </c>
      <c r="C42" s="73">
        <f t="shared" ref="C42:D44" si="1">C30+C36</f>
        <v>1014</v>
      </c>
      <c r="D42" s="51">
        <f t="shared" si="1"/>
        <v>6955</v>
      </c>
      <c r="E42" s="51">
        <f>SUM(C42:D42)</f>
        <v>7969</v>
      </c>
      <c r="F42" s="52">
        <f>F6+F12+F18+F24+F36</f>
        <v>100</v>
      </c>
      <c r="G42" s="73">
        <f>G30+G36</f>
        <v>4272</v>
      </c>
      <c r="H42" s="51">
        <f t="shared" ref="G42:H44" si="2">H30+H36</f>
        <v>38325</v>
      </c>
      <c r="I42" s="51">
        <f>SUM(G42:H42)</f>
        <v>42597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97</v>
      </c>
      <c r="C43" s="74">
        <f t="shared" si="1"/>
        <v>879</v>
      </c>
      <c r="D43" s="32">
        <f t="shared" si="1"/>
        <v>5940</v>
      </c>
      <c r="E43" s="32">
        <f>SUM(C43:D43)</f>
        <v>6819</v>
      </c>
      <c r="F43" s="33">
        <f>F31+F37</f>
        <v>100.00000000000001</v>
      </c>
      <c r="G43" s="74">
        <f t="shared" si="2"/>
        <v>3856</v>
      </c>
      <c r="H43" s="32">
        <f t="shared" si="2"/>
        <v>29488</v>
      </c>
      <c r="I43" s="32">
        <f>SUM(G43:H43)</f>
        <v>33344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568</v>
      </c>
      <c r="D44" s="32">
        <f t="shared" si="1"/>
        <v>5272</v>
      </c>
      <c r="E44" s="32">
        <f>SUM(C44:D44)</f>
        <v>5840</v>
      </c>
      <c r="F44" s="33">
        <f>F32+F38</f>
        <v>100</v>
      </c>
      <c r="G44" s="74">
        <f t="shared" si="2"/>
        <v>4145</v>
      </c>
      <c r="H44" s="32">
        <f t="shared" si="2"/>
        <v>27372</v>
      </c>
      <c r="I44" s="192">
        <f>SUM(G44:H44)</f>
        <v>31517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102</v>
      </c>
      <c r="C45" s="35">
        <f>C42/C43*100</f>
        <v>115.35836177474404</v>
      </c>
      <c r="D45" s="34">
        <f>D42/D43*100</f>
        <v>117.08754208754209</v>
      </c>
      <c r="E45" s="34">
        <f>E42/E43*100</f>
        <v>116.86464290951753</v>
      </c>
      <c r="F45" s="33"/>
      <c r="G45" s="35">
        <f>G42/G43*100</f>
        <v>110.78838174273859</v>
      </c>
      <c r="H45" s="34">
        <f>H42/H43*100</f>
        <v>129.96812262615299</v>
      </c>
      <c r="I45" s="34">
        <f>I42/I43*100</f>
        <v>127.75011996161227</v>
      </c>
      <c r="J45" s="33"/>
      <c r="K45" s="56"/>
      <c r="Q45" s="57"/>
    </row>
    <row r="46" spans="1:17" ht="15" customHeight="1" x14ac:dyDescent="0.25">
      <c r="A46" s="238"/>
      <c r="B46" s="236" t="s">
        <v>103</v>
      </c>
      <c r="C46" s="35">
        <f>C42/C44*100</f>
        <v>178.52112676056336</v>
      </c>
      <c r="D46" s="34">
        <f>D42/D44*100</f>
        <v>131.92336874051594</v>
      </c>
      <c r="E46" s="34">
        <f>E42/E44*100</f>
        <v>136.45547945205479</v>
      </c>
      <c r="F46" s="33"/>
      <c r="G46" s="35">
        <f>G42/G44*100</f>
        <v>103.06393244873342</v>
      </c>
      <c r="H46" s="34">
        <f>H42/H44*100</f>
        <v>140.01534414730381</v>
      </c>
      <c r="I46" s="34">
        <f>I42/I44*100</f>
        <v>135.15563029476155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12.72430668841762</v>
      </c>
      <c r="D47" s="36">
        <f>D42/E42*100</f>
        <v>87.275693311582387</v>
      </c>
      <c r="E47" s="36">
        <f>SUM(C47:D47)</f>
        <v>100</v>
      </c>
      <c r="F47" s="37"/>
      <c r="G47" s="38">
        <f>G42/I42*100</f>
        <v>10.028875272906543</v>
      </c>
      <c r="H47" s="36">
        <f>H42/I42*100</f>
        <v>89.971124727093454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57" zoomScale="80" zoomScaleNormal="80" zoomScaleSheetLayoutView="80" zoomScalePageLayoutView="60" workbookViewId="0">
      <selection activeCell="F6" sqref="F6:F80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42.886487451996068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2254</v>
      </c>
      <c r="C6" s="123">
        <v>14406</v>
      </c>
      <c r="D6" s="127">
        <f t="shared" ref="D6:D37" si="1">IF($C$83&lt;&gt;0,C6/$C$83*100,0)</f>
        <v>42.886487451996068</v>
      </c>
      <c r="E6" s="124">
        <v>2395</v>
      </c>
      <c r="F6" s="123">
        <v>11686</v>
      </c>
      <c r="G6" s="125">
        <f t="shared" ref="G6:G37" si="2">IF($F$83&lt;&gt;0,F6/$F$83*100,0)</f>
        <v>42.819977281887802</v>
      </c>
      <c r="H6" s="122">
        <v>1837</v>
      </c>
      <c r="I6" s="123">
        <v>9982</v>
      </c>
      <c r="J6" s="127">
        <f t="shared" ref="J6:J37" si="3">IF($I$83&lt;&gt;0,I6/$I$83*100,0)</f>
        <v>40.035294589499856</v>
      </c>
      <c r="K6" s="132">
        <f t="shared" ref="K6:K37" si="4">IF(OR(B6&lt;&gt;0)*(E6&lt;&gt;0),B6/E6*100," ")</f>
        <v>94.112734864300634</v>
      </c>
      <c r="L6" s="133">
        <f t="shared" ref="L6:L37" si="5">IF(OR(C6&lt;&gt;0)*(F6&lt;&gt;0),C6/F6*100," ")</f>
        <v>123.2757145302071</v>
      </c>
      <c r="M6" s="189">
        <f t="shared" ref="M6:M37" si="6">IF(OR(B6&lt;&gt;0)*(H6&lt;&gt;0),B6/H6*100," ")</f>
        <v>122.70005443658138</v>
      </c>
      <c r="N6" s="190">
        <f t="shared" ref="N6:N37" si="7">IF(OR(C6&lt;&gt;0)*(I6&lt;&gt;0),C6/I6*100," ")</f>
        <v>144.31977559607293</v>
      </c>
      <c r="O6" s="131">
        <f>IF(OR(E6&lt;&gt;0)*(H6&lt;&gt;0),E6/H6*100," ")</f>
        <v>130.37561241154057</v>
      </c>
      <c r="P6" s="133">
        <f>IF(OR(F6&lt;&gt;0)*(I6&lt;&gt;0),F6/I6*100," ")</f>
        <v>117.07072730915648</v>
      </c>
      <c r="Q6" t="str">
        <f t="shared" si="0"/>
        <v>Austrija</v>
      </c>
      <c r="R6" s="101">
        <f t="shared" ref="R6:R14" si="8">D7</f>
        <v>19.109285225209131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1874</v>
      </c>
      <c r="C7" s="109">
        <v>6419</v>
      </c>
      <c r="D7" s="128">
        <f t="shared" si="1"/>
        <v>19.109285225209131</v>
      </c>
      <c r="E7" s="112">
        <v>1562</v>
      </c>
      <c r="F7" s="109">
        <v>6026</v>
      </c>
      <c r="G7" s="39">
        <f t="shared" si="2"/>
        <v>22.080539371954124</v>
      </c>
      <c r="H7" s="108">
        <v>1527</v>
      </c>
      <c r="I7" s="109">
        <v>5032</v>
      </c>
      <c r="J7" s="127">
        <f t="shared" si="3"/>
        <v>20.18208799582882</v>
      </c>
      <c r="K7" s="132">
        <f t="shared" si="4"/>
        <v>119.97439180537772</v>
      </c>
      <c r="L7" s="133">
        <f t="shared" si="5"/>
        <v>106.5217391304348</v>
      </c>
      <c r="M7" s="40">
        <f t="shared" si="6"/>
        <v>122.72429600523903</v>
      </c>
      <c r="N7" s="41">
        <f t="shared" si="7"/>
        <v>127.56359300476947</v>
      </c>
      <c r="O7" s="131">
        <f t="shared" ref="O7:O38" si="9">IF(OR(E7&lt;&gt;0)*(H7&lt;&gt;0),E7/H7*100," ")</f>
        <v>102.2920759659463</v>
      </c>
      <c r="P7" s="133">
        <f t="shared" ref="P7:P70" si="10">IF(OR(F7&lt;&gt;0)*(I7&lt;&gt;0),F7/I7*100," ")</f>
        <v>119.75357710651828</v>
      </c>
      <c r="Q7" t="str">
        <f t="shared" si="0"/>
        <v>Hrvatska</v>
      </c>
      <c r="R7" s="101">
        <f t="shared" si="8"/>
        <v>7.5734571760292937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81</v>
      </c>
      <c r="B8" s="108">
        <v>917</v>
      </c>
      <c r="C8" s="109">
        <v>2544</v>
      </c>
      <c r="D8" s="128">
        <f t="shared" si="1"/>
        <v>7.5734571760292937</v>
      </c>
      <c r="E8" s="112">
        <v>786</v>
      </c>
      <c r="F8" s="109">
        <v>2454</v>
      </c>
      <c r="G8" s="39">
        <f t="shared" si="2"/>
        <v>8.9919753764977468</v>
      </c>
      <c r="H8" s="108">
        <v>385</v>
      </c>
      <c r="I8" s="109">
        <v>2402</v>
      </c>
      <c r="J8" s="127">
        <f t="shared" si="3"/>
        <v>9.6338186339389562</v>
      </c>
      <c r="K8" s="132">
        <f t="shared" si="4"/>
        <v>116.66666666666667</v>
      </c>
      <c r="L8" s="133">
        <f t="shared" si="5"/>
        <v>103.66748166259168</v>
      </c>
      <c r="M8" s="40">
        <f t="shared" si="6"/>
        <v>238.18181818181819</v>
      </c>
      <c r="N8" s="41">
        <f t="shared" si="7"/>
        <v>105.91174021648627</v>
      </c>
      <c r="O8" s="131">
        <f t="shared" si="9"/>
        <v>204.15584415584416</v>
      </c>
      <c r="P8" s="133">
        <f t="shared" si="10"/>
        <v>102.16486261448792</v>
      </c>
      <c r="Q8" t="str">
        <f t="shared" si="0"/>
        <v>Slovenija</v>
      </c>
      <c r="R8" s="101">
        <f t="shared" si="8"/>
        <v>6.1028251615015927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633</v>
      </c>
      <c r="C9" s="109">
        <v>2050</v>
      </c>
      <c r="D9" s="128">
        <f t="shared" si="1"/>
        <v>6.1028251615015927</v>
      </c>
      <c r="E9" s="112">
        <v>365</v>
      </c>
      <c r="F9" s="109">
        <v>1228</v>
      </c>
      <c r="G9" s="39">
        <f t="shared" si="2"/>
        <v>4.4996518998937374</v>
      </c>
      <c r="H9" s="108">
        <v>560</v>
      </c>
      <c r="I9" s="109">
        <v>2041</v>
      </c>
      <c r="J9" s="127">
        <f t="shared" si="3"/>
        <v>8.1859383146833515</v>
      </c>
      <c r="K9" s="132">
        <f t="shared" si="4"/>
        <v>173.42465753424659</v>
      </c>
      <c r="L9" s="133">
        <f t="shared" si="5"/>
        <v>166.93811074918568</v>
      </c>
      <c r="M9" s="40">
        <f t="shared" si="6"/>
        <v>113.03571428571428</v>
      </c>
      <c r="N9" s="41">
        <f t="shared" si="7"/>
        <v>100.44096031357176</v>
      </c>
      <c r="O9" s="131">
        <f t="shared" si="9"/>
        <v>65.178571428571431</v>
      </c>
      <c r="P9" s="133">
        <f t="shared" si="10"/>
        <v>60.16658500734934</v>
      </c>
      <c r="Q9" t="str">
        <f t="shared" si="0"/>
        <v>Poljska</v>
      </c>
      <c r="R9" s="101">
        <f t="shared" si="8"/>
        <v>3.9891637641034801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26</v>
      </c>
      <c r="B10" s="108">
        <v>225</v>
      </c>
      <c r="C10" s="109">
        <v>1340</v>
      </c>
      <c r="D10" s="128">
        <f t="shared" si="1"/>
        <v>3.9891637641034801</v>
      </c>
      <c r="E10" s="112">
        <v>108</v>
      </c>
      <c r="F10" s="109">
        <v>834</v>
      </c>
      <c r="G10" s="39">
        <f t="shared" si="2"/>
        <v>3.0559525118170825</v>
      </c>
      <c r="H10" s="108">
        <v>47</v>
      </c>
      <c r="I10" s="109">
        <v>347</v>
      </c>
      <c r="J10" s="127">
        <f t="shared" si="3"/>
        <v>1.3917298359603738</v>
      </c>
      <c r="K10" s="132">
        <f t="shared" si="4"/>
        <v>208.33333333333334</v>
      </c>
      <c r="L10" s="133">
        <f t="shared" si="5"/>
        <v>160.67146282973621</v>
      </c>
      <c r="M10" s="40">
        <f t="shared" si="6"/>
        <v>478.72340425531917</v>
      </c>
      <c r="N10" s="41">
        <f t="shared" si="7"/>
        <v>386.16714697406337</v>
      </c>
      <c r="O10" s="131">
        <f t="shared" si="9"/>
        <v>229.78723404255322</v>
      </c>
      <c r="P10" s="133">
        <f t="shared" si="10"/>
        <v>240.34582132564842</v>
      </c>
      <c r="Q10" t="str">
        <f t="shared" si="0"/>
        <v>Mađarska</v>
      </c>
      <c r="R10" s="101">
        <f t="shared" si="8"/>
        <v>2.3428894644398799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44</v>
      </c>
      <c r="B11" s="116">
        <v>256</v>
      </c>
      <c r="C11" s="117">
        <v>787</v>
      </c>
      <c r="D11" s="129">
        <f t="shared" si="1"/>
        <v>2.3428894644398799</v>
      </c>
      <c r="E11" s="118">
        <v>243</v>
      </c>
      <c r="F11" s="117">
        <v>737</v>
      </c>
      <c r="G11" s="119">
        <f t="shared" si="2"/>
        <v>2.7005239822652154</v>
      </c>
      <c r="H11" s="116">
        <v>89</v>
      </c>
      <c r="I11" s="110">
        <v>337</v>
      </c>
      <c r="J11" s="152">
        <f t="shared" si="3"/>
        <v>1.3516223478923515</v>
      </c>
      <c r="K11" s="195">
        <f t="shared" si="4"/>
        <v>105.34979423868313</v>
      </c>
      <c r="L11" s="196">
        <f t="shared" si="5"/>
        <v>106.78426051560379</v>
      </c>
      <c r="M11" s="197">
        <f t="shared" si="6"/>
        <v>287.64044943820227</v>
      </c>
      <c r="N11" s="214">
        <f t="shared" si="7"/>
        <v>233.53115727002969</v>
      </c>
      <c r="O11" s="215">
        <f t="shared" si="9"/>
        <v>273.03370786516854</v>
      </c>
      <c r="P11" s="196">
        <f t="shared" si="10"/>
        <v>218.69436201780417</v>
      </c>
      <c r="Q11" t="str">
        <f t="shared" si="0"/>
        <v>Ujedinjena Kraljevina</v>
      </c>
      <c r="R11" s="101">
        <f t="shared" si="8"/>
        <v>1.7147450209877644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86</v>
      </c>
      <c r="B12" s="116">
        <v>89</v>
      </c>
      <c r="C12" s="117">
        <v>576</v>
      </c>
      <c r="D12" s="129">
        <f t="shared" si="1"/>
        <v>1.7147450209877644</v>
      </c>
      <c r="E12" s="118">
        <v>63</v>
      </c>
      <c r="F12" s="117">
        <v>380</v>
      </c>
      <c r="G12" s="119">
        <f t="shared" si="2"/>
        <v>1.3924004250485507</v>
      </c>
      <c r="H12" s="116">
        <v>17</v>
      </c>
      <c r="I12" s="110">
        <v>35</v>
      </c>
      <c r="J12" s="152">
        <f t="shared" si="3"/>
        <v>0.14037620823807803</v>
      </c>
      <c r="K12" s="195">
        <f t="shared" si="4"/>
        <v>141.26984126984127</v>
      </c>
      <c r="L12" s="196">
        <f t="shared" si="5"/>
        <v>151.57894736842107</v>
      </c>
      <c r="M12" s="197">
        <f t="shared" si="6"/>
        <v>523.52941176470586</v>
      </c>
      <c r="N12" s="214">
        <f t="shared" si="7"/>
        <v>1645.7142857142856</v>
      </c>
      <c r="O12" s="215">
        <f t="shared" si="9"/>
        <v>370.58823529411768</v>
      </c>
      <c r="P12" s="196">
        <f t="shared" si="10"/>
        <v>1085.7142857142858</v>
      </c>
      <c r="Q12" t="str">
        <f t="shared" si="0"/>
        <v>Bosna i Hercegovina</v>
      </c>
      <c r="R12" s="101">
        <f t="shared" si="8"/>
        <v>1.5212408085499092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106</v>
      </c>
      <c r="B13" s="116">
        <v>59</v>
      </c>
      <c r="C13" s="117">
        <v>511</v>
      </c>
      <c r="D13" s="129">
        <f t="shared" si="1"/>
        <v>1.5212408085499092</v>
      </c>
      <c r="E13" s="118">
        <v>56</v>
      </c>
      <c r="F13" s="117">
        <v>524</v>
      </c>
      <c r="G13" s="119">
        <f t="shared" si="2"/>
        <v>1.9200469019090542</v>
      </c>
      <c r="H13" s="116">
        <v>47</v>
      </c>
      <c r="I13" s="110">
        <v>1299</v>
      </c>
      <c r="J13" s="152">
        <f t="shared" si="3"/>
        <v>5.2099627000360975</v>
      </c>
      <c r="K13" s="195">
        <f t="shared" si="4"/>
        <v>105.35714285714286</v>
      </c>
      <c r="L13" s="196">
        <f t="shared" si="5"/>
        <v>97.51908396946564</v>
      </c>
      <c r="M13" s="197">
        <f t="shared" si="6"/>
        <v>125.53191489361701</v>
      </c>
      <c r="N13" s="214">
        <f t="shared" si="7"/>
        <v>39.337952270977681</v>
      </c>
      <c r="O13" s="215">
        <f t="shared" si="9"/>
        <v>119.14893617021276</v>
      </c>
      <c r="P13" s="196">
        <f t="shared" si="10"/>
        <v>40.338722093918399</v>
      </c>
      <c r="Q13" t="str">
        <f t="shared" si="0"/>
        <v>Ostale azijske zemlje</v>
      </c>
      <c r="R13" s="101">
        <f t="shared" si="8"/>
        <v>1.4795629781786788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105</v>
      </c>
      <c r="B14" s="116">
        <v>22</v>
      </c>
      <c r="C14" s="117">
        <v>497</v>
      </c>
      <c r="D14" s="129">
        <f t="shared" si="1"/>
        <v>1.4795629781786788</v>
      </c>
      <c r="E14" s="118">
        <v>9</v>
      </c>
      <c r="F14" s="117">
        <v>329</v>
      </c>
      <c r="G14" s="119">
        <f t="shared" si="2"/>
        <v>1.2055256311604559</v>
      </c>
      <c r="H14" s="116">
        <v>1</v>
      </c>
      <c r="I14" s="110">
        <v>1</v>
      </c>
      <c r="J14" s="152">
        <f t="shared" si="3"/>
        <v>4.0107488068022298E-3</v>
      </c>
      <c r="K14" s="195">
        <f t="shared" si="4"/>
        <v>244.44444444444446</v>
      </c>
      <c r="L14" s="196">
        <f t="shared" si="5"/>
        <v>151.06382978723406</v>
      </c>
      <c r="M14" s="197">
        <f t="shared" si="6"/>
        <v>2200</v>
      </c>
      <c r="N14" s="214">
        <f t="shared" si="7"/>
        <v>49700</v>
      </c>
      <c r="O14" s="215">
        <f t="shared" si="9"/>
        <v>900</v>
      </c>
      <c r="P14" s="196">
        <f t="shared" si="10"/>
        <v>32900</v>
      </c>
      <c r="Q14" t="str">
        <f t="shared" si="0"/>
        <v>Italija</v>
      </c>
      <c r="R14" s="101">
        <f t="shared" si="8"/>
        <v>1.3932303295525588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40</v>
      </c>
      <c r="B15" s="116">
        <v>167</v>
      </c>
      <c r="C15" s="117">
        <v>468</v>
      </c>
      <c r="D15" s="129">
        <f t="shared" si="1"/>
        <v>1.3932303295525588</v>
      </c>
      <c r="E15" s="118">
        <v>119</v>
      </c>
      <c r="F15" s="117">
        <v>365</v>
      </c>
      <c r="G15" s="119">
        <f t="shared" si="2"/>
        <v>1.3374372503755818</v>
      </c>
      <c r="H15" s="116">
        <v>125</v>
      </c>
      <c r="I15" s="110">
        <v>372</v>
      </c>
      <c r="J15" s="152">
        <f t="shared" si="3"/>
        <v>1.4919985561304294</v>
      </c>
      <c r="K15" s="195">
        <f t="shared" si="4"/>
        <v>140.33613445378151</v>
      </c>
      <c r="L15" s="196">
        <f t="shared" si="5"/>
        <v>128.21917808219177</v>
      </c>
      <c r="M15" s="197">
        <f t="shared" si="6"/>
        <v>133.6</v>
      </c>
      <c r="N15" s="214">
        <f t="shared" si="7"/>
        <v>125.80645161290323</v>
      </c>
      <c r="O15" s="215">
        <f t="shared" si="9"/>
        <v>95.199999999999989</v>
      </c>
      <c r="P15" s="196">
        <f t="shared" si="10"/>
        <v>98.118279569892479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71</v>
      </c>
      <c r="C16" s="5">
        <v>453</v>
      </c>
      <c r="D16" s="130">
        <f t="shared" si="1"/>
        <v>1.3485755112976692</v>
      </c>
      <c r="E16" s="80">
        <v>17</v>
      </c>
      <c r="F16" s="5">
        <v>112</v>
      </c>
      <c r="G16" s="94">
        <f t="shared" si="2"/>
        <v>0.41039170422483606</v>
      </c>
      <c r="H16" s="79">
        <v>35</v>
      </c>
      <c r="I16" s="5">
        <v>406</v>
      </c>
      <c r="J16" s="153">
        <f t="shared" si="3"/>
        <v>1.6283640155617052</v>
      </c>
      <c r="K16" s="194">
        <f t="shared" si="4"/>
        <v>417.64705882352945</v>
      </c>
      <c r="L16" s="198">
        <f t="shared" si="5"/>
        <v>404.46428571428567</v>
      </c>
      <c r="M16" s="95">
        <f t="shared" si="6"/>
        <v>202.85714285714283</v>
      </c>
      <c r="N16" s="96">
        <f t="shared" si="7"/>
        <v>111.57635467980296</v>
      </c>
      <c r="O16" s="199">
        <f t="shared" si="9"/>
        <v>48.571428571428569</v>
      </c>
      <c r="P16" s="198">
        <f t="shared" si="10"/>
        <v>27.586206896551722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25</v>
      </c>
      <c r="B17" s="79">
        <v>84</v>
      </c>
      <c r="C17" s="5">
        <v>419</v>
      </c>
      <c r="D17" s="130">
        <f t="shared" si="1"/>
        <v>1.2473579232532523</v>
      </c>
      <c r="E17" s="80">
        <v>36</v>
      </c>
      <c r="F17" s="5">
        <v>107</v>
      </c>
      <c r="G17" s="94">
        <f t="shared" si="2"/>
        <v>0.392070646000513</v>
      </c>
      <c r="H17" s="79">
        <v>30</v>
      </c>
      <c r="I17" s="5">
        <v>68</v>
      </c>
      <c r="J17" s="153">
        <f t="shared" si="3"/>
        <v>0.27273091886255163</v>
      </c>
      <c r="K17" s="194">
        <f t="shared" si="4"/>
        <v>233.33333333333334</v>
      </c>
      <c r="L17" s="198">
        <f t="shared" si="5"/>
        <v>391.58878504672896</v>
      </c>
      <c r="M17" s="95">
        <f t="shared" si="6"/>
        <v>280</v>
      </c>
      <c r="N17" s="96">
        <f t="shared" si="7"/>
        <v>616.17647058823536</v>
      </c>
      <c r="O17" s="199">
        <f t="shared" si="9"/>
        <v>120</v>
      </c>
      <c r="P17" s="198">
        <f t="shared" si="10"/>
        <v>157.35294117647058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51</v>
      </c>
      <c r="B18" s="79">
        <v>100</v>
      </c>
      <c r="C18" s="5">
        <v>354</v>
      </c>
      <c r="D18" s="130">
        <f t="shared" si="1"/>
        <v>1.0538537108153969</v>
      </c>
      <c r="E18" s="80">
        <v>90</v>
      </c>
      <c r="F18" s="5">
        <v>338</v>
      </c>
      <c r="G18" s="94">
        <f t="shared" si="2"/>
        <v>1.2385035359642371</v>
      </c>
      <c r="H18" s="79">
        <v>73</v>
      </c>
      <c r="I18" s="5">
        <v>284</v>
      </c>
      <c r="J18" s="153">
        <f t="shared" si="3"/>
        <v>1.1390526611318332</v>
      </c>
      <c r="K18" s="194">
        <f t="shared" si="4"/>
        <v>111.11111111111111</v>
      </c>
      <c r="L18" s="198">
        <f t="shared" si="5"/>
        <v>104.73372781065089</v>
      </c>
      <c r="M18" s="95">
        <f t="shared" si="6"/>
        <v>136.98630136986301</v>
      </c>
      <c r="N18" s="96">
        <f t="shared" si="7"/>
        <v>124.64788732394365</v>
      </c>
      <c r="O18" s="199">
        <f t="shared" si="9"/>
        <v>123.28767123287672</v>
      </c>
      <c r="P18" s="198">
        <f t="shared" si="10"/>
        <v>119.01408450704226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47</v>
      </c>
      <c r="B19" s="141">
        <v>83</v>
      </c>
      <c r="C19" s="111">
        <v>353</v>
      </c>
      <c r="D19" s="130">
        <f t="shared" si="1"/>
        <v>1.0508767229317377</v>
      </c>
      <c r="E19" s="80">
        <v>47</v>
      </c>
      <c r="F19" s="5">
        <v>163</v>
      </c>
      <c r="G19" s="94">
        <f t="shared" si="2"/>
        <v>0.59726649811293098</v>
      </c>
      <c r="H19" s="79">
        <v>72</v>
      </c>
      <c r="I19" s="5">
        <v>274</v>
      </c>
      <c r="J19" s="153">
        <f t="shared" si="3"/>
        <v>1.0989451730638109</v>
      </c>
      <c r="K19" s="194">
        <f t="shared" si="4"/>
        <v>176.59574468085106</v>
      </c>
      <c r="L19" s="198">
        <f t="shared" si="5"/>
        <v>216.56441717791409</v>
      </c>
      <c r="M19" s="95">
        <f t="shared" si="6"/>
        <v>115.27777777777777</v>
      </c>
      <c r="N19" s="96">
        <f t="shared" si="7"/>
        <v>128.83211678832117</v>
      </c>
      <c r="O19" s="199">
        <f t="shared" si="9"/>
        <v>65.277777777777786</v>
      </c>
      <c r="P19" s="198">
        <f t="shared" si="10"/>
        <v>59.489051094890513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19</v>
      </c>
      <c r="B20" s="141">
        <v>93</v>
      </c>
      <c r="C20" s="111">
        <v>350</v>
      </c>
      <c r="D20" s="130">
        <f t="shared" si="1"/>
        <v>1.0419457592807597</v>
      </c>
      <c r="E20" s="80">
        <v>74</v>
      </c>
      <c r="F20" s="5">
        <v>227</v>
      </c>
      <c r="G20" s="94">
        <f t="shared" si="2"/>
        <v>0.83177604338426581</v>
      </c>
      <c r="H20" s="79">
        <v>114</v>
      </c>
      <c r="I20" s="5">
        <v>330</v>
      </c>
      <c r="J20" s="153">
        <f t="shared" si="3"/>
        <v>1.3235471062447359</v>
      </c>
      <c r="K20" s="194">
        <f t="shared" si="4"/>
        <v>125.67567567567568</v>
      </c>
      <c r="L20" s="198">
        <f t="shared" si="5"/>
        <v>154.18502202643171</v>
      </c>
      <c r="M20" s="95">
        <f t="shared" si="6"/>
        <v>81.578947368421055</v>
      </c>
      <c r="N20" s="96">
        <f t="shared" si="7"/>
        <v>106.06060606060606</v>
      </c>
      <c r="O20" s="199">
        <f t="shared" si="9"/>
        <v>64.912280701754383</v>
      </c>
      <c r="P20" s="198">
        <f t="shared" si="10"/>
        <v>68.787878787878782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34</v>
      </c>
      <c r="B21" s="79">
        <v>90</v>
      </c>
      <c r="C21" s="5">
        <v>327</v>
      </c>
      <c r="D21" s="130">
        <f t="shared" si="1"/>
        <v>0.97347503795659551</v>
      </c>
      <c r="E21" s="80">
        <v>59</v>
      </c>
      <c r="F21" s="5">
        <v>301</v>
      </c>
      <c r="G21" s="94">
        <f t="shared" si="2"/>
        <v>1.1029277051042468</v>
      </c>
      <c r="H21" s="79">
        <v>58</v>
      </c>
      <c r="I21" s="5">
        <v>226</v>
      </c>
      <c r="J21" s="153">
        <f t="shared" si="3"/>
        <v>0.90642923033730405</v>
      </c>
      <c r="K21" s="194">
        <f t="shared" si="4"/>
        <v>152.54237288135593</v>
      </c>
      <c r="L21" s="198">
        <f t="shared" si="5"/>
        <v>108.63787375415282</v>
      </c>
      <c r="M21" s="95">
        <f t="shared" si="6"/>
        <v>155.17241379310346</v>
      </c>
      <c r="N21" s="96">
        <f t="shared" si="7"/>
        <v>144.69026548672565</v>
      </c>
      <c r="O21" s="199">
        <f t="shared" si="9"/>
        <v>101.72413793103448</v>
      </c>
      <c r="P21" s="198">
        <f t="shared" si="10"/>
        <v>133.18584070796459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45</v>
      </c>
      <c r="B22" s="141">
        <v>15</v>
      </c>
      <c r="C22" s="111">
        <v>290</v>
      </c>
      <c r="D22" s="130">
        <f t="shared" si="1"/>
        <v>0.8633264862612009</v>
      </c>
      <c r="E22" s="80">
        <v>10</v>
      </c>
      <c r="F22" s="5">
        <v>207</v>
      </c>
      <c r="G22" s="94">
        <f t="shared" si="2"/>
        <v>0.75849181048697378</v>
      </c>
      <c r="H22" s="79">
        <v>1</v>
      </c>
      <c r="I22" s="5">
        <v>1</v>
      </c>
      <c r="J22" s="153">
        <f t="shared" si="3"/>
        <v>4.0107488068022298E-3</v>
      </c>
      <c r="K22" s="194">
        <f t="shared" si="4"/>
        <v>150</v>
      </c>
      <c r="L22" s="198">
        <f t="shared" si="5"/>
        <v>140.09661835748793</v>
      </c>
      <c r="M22" s="95">
        <f t="shared" si="6"/>
        <v>1500</v>
      </c>
      <c r="N22" s="96">
        <f t="shared" si="7"/>
        <v>29000</v>
      </c>
      <c r="O22" s="199">
        <f t="shared" si="9"/>
        <v>1000</v>
      </c>
      <c r="P22" s="198">
        <f t="shared" si="10"/>
        <v>20700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24</v>
      </c>
      <c r="B23" s="141">
        <v>58</v>
      </c>
      <c r="C23" s="111">
        <v>259</v>
      </c>
      <c r="D23" s="130">
        <f t="shared" si="1"/>
        <v>0.77103986186776219</v>
      </c>
      <c r="E23" s="80">
        <v>59</v>
      </c>
      <c r="F23" s="5">
        <v>153</v>
      </c>
      <c r="G23" s="94">
        <f t="shared" si="2"/>
        <v>0.56062438166428497</v>
      </c>
      <c r="H23" s="79">
        <v>10</v>
      </c>
      <c r="I23" s="5">
        <v>48</v>
      </c>
      <c r="J23" s="153">
        <f t="shared" si="3"/>
        <v>0.19251594272650704</v>
      </c>
      <c r="K23" s="194">
        <f t="shared" si="4"/>
        <v>98.305084745762713</v>
      </c>
      <c r="L23" s="198">
        <f t="shared" si="5"/>
        <v>169.281045751634</v>
      </c>
      <c r="M23" s="95">
        <f t="shared" si="6"/>
        <v>580</v>
      </c>
      <c r="N23" s="96">
        <f t="shared" si="7"/>
        <v>539.58333333333326</v>
      </c>
      <c r="O23" s="199">
        <f t="shared" si="9"/>
        <v>590</v>
      </c>
      <c r="P23" s="198">
        <f t="shared" si="10"/>
        <v>318.75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87</v>
      </c>
      <c r="B24" s="141">
        <v>40</v>
      </c>
      <c r="C24" s="111">
        <v>205</v>
      </c>
      <c r="D24" s="130">
        <f t="shared" si="1"/>
        <v>0.61028251615015927</v>
      </c>
      <c r="E24" s="80">
        <v>31</v>
      </c>
      <c r="F24" s="5">
        <v>146</v>
      </c>
      <c r="G24" s="94">
        <f t="shared" si="2"/>
        <v>0.53497490015023264</v>
      </c>
      <c r="H24" s="79">
        <v>13</v>
      </c>
      <c r="I24" s="5">
        <v>242</v>
      </c>
      <c r="J24" s="153">
        <f t="shared" si="3"/>
        <v>0.97060121124613963</v>
      </c>
      <c r="K24" s="194">
        <f t="shared" si="4"/>
        <v>129.03225806451613</v>
      </c>
      <c r="L24" s="198">
        <f t="shared" si="5"/>
        <v>140.41095890410961</v>
      </c>
      <c r="M24" s="95">
        <f t="shared" si="6"/>
        <v>307.69230769230774</v>
      </c>
      <c r="N24" s="96">
        <f t="shared" si="7"/>
        <v>84.710743801652882</v>
      </c>
      <c r="O24" s="199">
        <f t="shared" si="9"/>
        <v>238.46153846153845</v>
      </c>
      <c r="P24" s="198">
        <f t="shared" si="10"/>
        <v>60.330578512396691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49</v>
      </c>
      <c r="B25" s="141">
        <v>32</v>
      </c>
      <c r="C25" s="111">
        <v>199</v>
      </c>
      <c r="D25" s="130">
        <f t="shared" si="1"/>
        <v>0.59242058884820337</v>
      </c>
      <c r="E25" s="80">
        <v>19</v>
      </c>
      <c r="F25" s="5">
        <v>76</v>
      </c>
      <c r="G25" s="94">
        <f t="shared" si="2"/>
        <v>0.27848008500971017</v>
      </c>
      <c r="H25" s="79">
        <v>6</v>
      </c>
      <c r="I25" s="5">
        <v>13</v>
      </c>
      <c r="J25" s="153">
        <f t="shared" si="3"/>
        <v>5.2139734488428992E-2</v>
      </c>
      <c r="K25" s="194">
        <f t="shared" si="4"/>
        <v>168.42105263157893</v>
      </c>
      <c r="L25" s="198">
        <f t="shared" si="5"/>
        <v>261.84210526315786</v>
      </c>
      <c r="M25" s="95">
        <f t="shared" si="6"/>
        <v>533.33333333333326</v>
      </c>
      <c r="N25" s="96">
        <f t="shared" si="7"/>
        <v>1530.7692307692309</v>
      </c>
      <c r="O25" s="199">
        <f t="shared" si="9"/>
        <v>316.66666666666663</v>
      </c>
      <c r="P25" s="198">
        <f t="shared" si="10"/>
        <v>584.61538461538453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29</v>
      </c>
      <c r="B26" s="141">
        <v>21</v>
      </c>
      <c r="C26" s="111">
        <v>97</v>
      </c>
      <c r="D26" s="130">
        <f t="shared" si="1"/>
        <v>0.28876782471495344</v>
      </c>
      <c r="E26" s="80">
        <v>26</v>
      </c>
      <c r="F26" s="5">
        <v>65</v>
      </c>
      <c r="G26" s="94">
        <f t="shared" si="2"/>
        <v>0.23817375691619949</v>
      </c>
      <c r="H26" s="79">
        <v>57</v>
      </c>
      <c r="I26" s="5">
        <v>277</v>
      </c>
      <c r="J26" s="153">
        <f t="shared" si="3"/>
        <v>1.1109774194842177</v>
      </c>
      <c r="K26" s="194">
        <f t="shared" si="4"/>
        <v>80.769230769230774</v>
      </c>
      <c r="L26" s="198">
        <f t="shared" si="5"/>
        <v>149.23076923076923</v>
      </c>
      <c r="M26" s="95">
        <f t="shared" si="6"/>
        <v>36.84210526315789</v>
      </c>
      <c r="N26" s="96">
        <f t="shared" si="7"/>
        <v>35.018050541516246</v>
      </c>
      <c r="O26" s="199">
        <f t="shared" si="9"/>
        <v>45.614035087719294</v>
      </c>
      <c r="P26" s="198">
        <f t="shared" si="10"/>
        <v>23.465703971119133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53</v>
      </c>
      <c r="B27" s="141">
        <v>25</v>
      </c>
      <c r="C27" s="111">
        <v>91</v>
      </c>
      <c r="D27" s="130">
        <f t="shared" si="1"/>
        <v>0.27090589741299753</v>
      </c>
      <c r="E27" s="80">
        <v>6</v>
      </c>
      <c r="F27" s="5">
        <v>11</v>
      </c>
      <c r="G27" s="94">
        <f t="shared" si="2"/>
        <v>4.0306328093510681E-2</v>
      </c>
      <c r="H27" s="79">
        <v>3</v>
      </c>
      <c r="I27" s="5">
        <v>4</v>
      </c>
      <c r="J27" s="153">
        <f t="shared" si="3"/>
        <v>1.6042995227208919E-2</v>
      </c>
      <c r="K27" s="194">
        <f t="shared" si="4"/>
        <v>416.66666666666669</v>
      </c>
      <c r="L27" s="198">
        <f t="shared" si="5"/>
        <v>827.27272727272737</v>
      </c>
      <c r="M27" s="95">
        <f t="shared" si="6"/>
        <v>833.33333333333337</v>
      </c>
      <c r="N27" s="96">
        <f t="shared" si="7"/>
        <v>2275</v>
      </c>
      <c r="O27" s="199">
        <f t="shared" si="9"/>
        <v>200</v>
      </c>
      <c r="P27" s="198">
        <f t="shared" si="10"/>
        <v>275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54</v>
      </c>
      <c r="B28" s="79">
        <v>16</v>
      </c>
      <c r="C28" s="5">
        <v>68</v>
      </c>
      <c r="D28" s="130">
        <f t="shared" si="1"/>
        <v>0.2024351760888333</v>
      </c>
      <c r="E28" s="80">
        <v>8</v>
      </c>
      <c r="F28" s="5">
        <v>10</v>
      </c>
      <c r="G28" s="94">
        <f t="shared" si="2"/>
        <v>3.6642116448646074E-2</v>
      </c>
      <c r="H28" s="79">
        <v>52</v>
      </c>
      <c r="I28" s="5">
        <v>196</v>
      </c>
      <c r="J28" s="153">
        <f t="shared" si="3"/>
        <v>0.78610676613323704</v>
      </c>
      <c r="K28" s="194">
        <f t="shared" si="4"/>
        <v>200</v>
      </c>
      <c r="L28" s="198">
        <f t="shared" si="5"/>
        <v>680</v>
      </c>
      <c r="M28" s="95">
        <f t="shared" si="6"/>
        <v>30.76923076923077</v>
      </c>
      <c r="N28" s="96">
        <f t="shared" si="7"/>
        <v>34.693877551020407</v>
      </c>
      <c r="O28" s="199">
        <f t="shared" si="9"/>
        <v>15.384615384615385</v>
      </c>
      <c r="P28" s="198">
        <f t="shared" si="10"/>
        <v>5.1020408163265305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37</v>
      </c>
      <c r="B29" s="79">
        <v>9</v>
      </c>
      <c r="C29" s="5">
        <v>49</v>
      </c>
      <c r="D29" s="130">
        <f t="shared" si="1"/>
        <v>0.14587240629930637</v>
      </c>
      <c r="E29" s="80">
        <v>0</v>
      </c>
      <c r="F29" s="5">
        <v>0</v>
      </c>
      <c r="G29" s="94">
        <f t="shared" si="2"/>
        <v>0</v>
      </c>
      <c r="H29" s="79">
        <v>1</v>
      </c>
      <c r="I29" s="5">
        <v>3</v>
      </c>
      <c r="J29" s="153">
        <f t="shared" si="3"/>
        <v>1.203224642040669E-2</v>
      </c>
      <c r="K29" s="194" t="str">
        <f t="shared" si="4"/>
        <v xml:space="preserve"> </v>
      </c>
      <c r="L29" s="198" t="str">
        <f t="shared" si="5"/>
        <v xml:space="preserve"> </v>
      </c>
      <c r="M29" s="95">
        <f t="shared" si="6"/>
        <v>900</v>
      </c>
      <c r="N29" s="96">
        <f t="shared" si="7"/>
        <v>1633.3333333333333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74</v>
      </c>
      <c r="B30" s="79">
        <v>11</v>
      </c>
      <c r="C30" s="5">
        <v>46</v>
      </c>
      <c r="D30" s="130">
        <f t="shared" si="1"/>
        <v>0.13694144264832842</v>
      </c>
      <c r="E30" s="80">
        <v>8</v>
      </c>
      <c r="F30" s="5">
        <v>30</v>
      </c>
      <c r="G30" s="94">
        <f t="shared" si="2"/>
        <v>0.10992634934593822</v>
      </c>
      <c r="H30" s="79">
        <v>9</v>
      </c>
      <c r="I30" s="5">
        <v>31</v>
      </c>
      <c r="J30" s="153">
        <f t="shared" si="3"/>
        <v>0.12433321301086914</v>
      </c>
      <c r="K30" s="194">
        <f t="shared" si="4"/>
        <v>137.5</v>
      </c>
      <c r="L30" s="198">
        <f t="shared" si="5"/>
        <v>153.33333333333334</v>
      </c>
      <c r="M30" s="95">
        <f t="shared" si="6"/>
        <v>122.22222222222223</v>
      </c>
      <c r="N30" s="96">
        <f t="shared" si="7"/>
        <v>148.38709677419354</v>
      </c>
      <c r="O30" s="199">
        <f t="shared" si="9"/>
        <v>88.888888888888886</v>
      </c>
      <c r="P30" s="198">
        <f t="shared" si="10"/>
        <v>96.774193548387103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27</v>
      </c>
      <c r="B31" s="79">
        <v>1</v>
      </c>
      <c r="C31" s="5">
        <v>44</v>
      </c>
      <c r="D31" s="130">
        <f t="shared" si="1"/>
        <v>0.13098746688100979</v>
      </c>
      <c r="E31" s="80">
        <v>4</v>
      </c>
      <c r="F31" s="5">
        <v>90</v>
      </c>
      <c r="G31" s="94">
        <f t="shared" si="2"/>
        <v>0.32977904803781466</v>
      </c>
      <c r="H31" s="79">
        <v>15</v>
      </c>
      <c r="I31" s="5">
        <v>66</v>
      </c>
      <c r="J31" s="153">
        <f t="shared" si="3"/>
        <v>0.2647094212489472</v>
      </c>
      <c r="K31" s="194">
        <f t="shared" si="4"/>
        <v>25</v>
      </c>
      <c r="L31" s="198">
        <f t="shared" si="5"/>
        <v>48.888888888888886</v>
      </c>
      <c r="M31" s="95">
        <f t="shared" si="6"/>
        <v>6.666666666666667</v>
      </c>
      <c r="N31" s="96">
        <f t="shared" si="7"/>
        <v>66.666666666666657</v>
      </c>
      <c r="O31" s="199">
        <f t="shared" si="9"/>
        <v>26.666666666666668</v>
      </c>
      <c r="P31" s="198">
        <f t="shared" si="10"/>
        <v>136.36363636363635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63</v>
      </c>
      <c r="B32" s="79">
        <v>3</v>
      </c>
      <c r="C32" s="5">
        <v>44</v>
      </c>
      <c r="D32" s="130">
        <f t="shared" si="1"/>
        <v>0.13098746688100979</v>
      </c>
      <c r="E32" s="80">
        <v>2</v>
      </c>
      <c r="F32" s="5">
        <v>59</v>
      </c>
      <c r="G32" s="94">
        <f t="shared" si="2"/>
        <v>0.21618848704701185</v>
      </c>
      <c r="H32" s="79">
        <v>0</v>
      </c>
      <c r="I32" s="5">
        <v>0</v>
      </c>
      <c r="J32" s="153">
        <f t="shared" si="3"/>
        <v>0</v>
      </c>
      <c r="K32" s="194">
        <f t="shared" si="4"/>
        <v>150</v>
      </c>
      <c r="L32" s="198">
        <f t="shared" si="5"/>
        <v>74.576271186440678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104</v>
      </c>
      <c r="B33" s="79">
        <v>1</v>
      </c>
      <c r="C33" s="5">
        <v>40</v>
      </c>
      <c r="D33" s="130">
        <f t="shared" si="1"/>
        <v>0.11907951534637254</v>
      </c>
      <c r="E33" s="80">
        <v>0</v>
      </c>
      <c r="F33" s="5">
        <v>0</v>
      </c>
      <c r="G33" s="94">
        <f t="shared" si="2"/>
        <v>0</v>
      </c>
      <c r="H33" s="79">
        <v>2</v>
      </c>
      <c r="I33" s="5">
        <v>5</v>
      </c>
      <c r="J33" s="153">
        <f t="shared" si="3"/>
        <v>2.005374403401115E-2</v>
      </c>
      <c r="K33" s="194" t="str">
        <f t="shared" si="4"/>
        <v xml:space="preserve"> </v>
      </c>
      <c r="L33" s="198" t="str">
        <f t="shared" si="5"/>
        <v xml:space="preserve"> </v>
      </c>
      <c r="M33" s="95">
        <f t="shared" si="6"/>
        <v>50</v>
      </c>
      <c r="N33" s="96">
        <f t="shared" si="7"/>
        <v>800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41</v>
      </c>
      <c r="B34" s="79">
        <v>9</v>
      </c>
      <c r="C34" s="5">
        <v>31</v>
      </c>
      <c r="D34" s="130">
        <f t="shared" si="1"/>
        <v>9.2286624393438724E-2</v>
      </c>
      <c r="E34" s="80">
        <v>13</v>
      </c>
      <c r="F34" s="5">
        <v>29</v>
      </c>
      <c r="G34" s="94">
        <f t="shared" si="2"/>
        <v>0.10626213770107361</v>
      </c>
      <c r="H34" s="79">
        <v>13</v>
      </c>
      <c r="I34" s="5">
        <v>57</v>
      </c>
      <c r="J34" s="153">
        <f t="shared" si="3"/>
        <v>0.22861268198772711</v>
      </c>
      <c r="K34" s="194">
        <f t="shared" si="4"/>
        <v>69.230769230769226</v>
      </c>
      <c r="L34" s="198">
        <f t="shared" si="5"/>
        <v>106.89655172413792</v>
      </c>
      <c r="M34" s="95">
        <f t="shared" si="6"/>
        <v>69.230769230769226</v>
      </c>
      <c r="N34" s="96">
        <f t="shared" si="7"/>
        <v>54.385964912280706</v>
      </c>
      <c r="O34" s="199">
        <f t="shared" si="9"/>
        <v>100</v>
      </c>
      <c r="P34" s="198">
        <f t="shared" si="10"/>
        <v>50.877192982456144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43</v>
      </c>
      <c r="B35" s="79">
        <v>10</v>
      </c>
      <c r="C35" s="5">
        <v>30</v>
      </c>
      <c r="D35" s="130">
        <f t="shared" si="1"/>
        <v>8.9309636509779397E-2</v>
      </c>
      <c r="E35" s="80">
        <v>16</v>
      </c>
      <c r="F35" s="5">
        <v>51</v>
      </c>
      <c r="G35" s="94">
        <f t="shared" si="2"/>
        <v>0.18687479388809497</v>
      </c>
      <c r="H35" s="79">
        <v>2</v>
      </c>
      <c r="I35" s="5">
        <v>12</v>
      </c>
      <c r="J35" s="153">
        <f t="shared" si="3"/>
        <v>4.8128985681626761E-2</v>
      </c>
      <c r="K35" s="194">
        <f t="shared" si="4"/>
        <v>62.5</v>
      </c>
      <c r="L35" s="198">
        <f t="shared" si="5"/>
        <v>58.82352941176471</v>
      </c>
      <c r="M35" s="95">
        <f t="shared" si="6"/>
        <v>500</v>
      </c>
      <c r="N35" s="96">
        <f t="shared" si="7"/>
        <v>250</v>
      </c>
      <c r="O35" s="199">
        <f t="shared" si="9"/>
        <v>800</v>
      </c>
      <c r="P35" s="198">
        <f t="shared" si="10"/>
        <v>425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50</v>
      </c>
      <c r="B36" s="79">
        <v>6</v>
      </c>
      <c r="C36" s="5">
        <v>29</v>
      </c>
      <c r="D36" s="130">
        <f t="shared" si="1"/>
        <v>8.6332648626120084E-2</v>
      </c>
      <c r="E36" s="80">
        <v>13</v>
      </c>
      <c r="F36" s="5">
        <v>38</v>
      </c>
      <c r="G36" s="94">
        <f t="shared" si="2"/>
        <v>0.13924004250485508</v>
      </c>
      <c r="H36" s="79">
        <v>29</v>
      </c>
      <c r="I36" s="5">
        <v>68</v>
      </c>
      <c r="J36" s="153">
        <f t="shared" si="3"/>
        <v>0.27273091886255163</v>
      </c>
      <c r="K36" s="194">
        <f t="shared" si="4"/>
        <v>46.153846153846153</v>
      </c>
      <c r="L36" s="198">
        <f t="shared" si="5"/>
        <v>76.31578947368422</v>
      </c>
      <c r="M36" s="95">
        <f t="shared" si="6"/>
        <v>20.689655172413794</v>
      </c>
      <c r="N36" s="96">
        <f t="shared" si="7"/>
        <v>42.647058823529413</v>
      </c>
      <c r="O36" s="199">
        <f t="shared" si="9"/>
        <v>44.827586206896555</v>
      </c>
      <c r="P36" s="198">
        <f t="shared" si="10"/>
        <v>55.882352941176471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18</v>
      </c>
      <c r="B37" s="79">
        <v>8</v>
      </c>
      <c r="C37" s="5">
        <v>24</v>
      </c>
      <c r="D37" s="130">
        <f t="shared" si="1"/>
        <v>7.144770920782352E-2</v>
      </c>
      <c r="E37" s="80">
        <v>2</v>
      </c>
      <c r="F37" s="5">
        <v>21</v>
      </c>
      <c r="G37" s="94">
        <f t="shared" si="2"/>
        <v>7.6948444542156755E-2</v>
      </c>
      <c r="H37" s="79">
        <v>9</v>
      </c>
      <c r="I37" s="5">
        <v>277</v>
      </c>
      <c r="J37" s="153">
        <f t="shared" si="3"/>
        <v>1.1109774194842177</v>
      </c>
      <c r="K37" s="194">
        <f t="shared" si="4"/>
        <v>400</v>
      </c>
      <c r="L37" s="198">
        <f t="shared" si="5"/>
        <v>114.28571428571428</v>
      </c>
      <c r="M37" s="95">
        <f t="shared" si="6"/>
        <v>88.888888888888886</v>
      </c>
      <c r="N37" s="96">
        <f t="shared" si="7"/>
        <v>8.6642599277978327</v>
      </c>
      <c r="O37" s="199">
        <f t="shared" si="9"/>
        <v>22.222222222222221</v>
      </c>
      <c r="P37" s="198">
        <f t="shared" si="10"/>
        <v>7.5812274368231041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31</v>
      </c>
      <c r="B38" s="79">
        <v>7</v>
      </c>
      <c r="C38" s="5">
        <v>23</v>
      </c>
      <c r="D38" s="130">
        <f t="shared" ref="D38:D69" si="11">IF($C$83&lt;&gt;0,C38/$C$83*100,0)</f>
        <v>6.8470721324164208E-2</v>
      </c>
      <c r="E38" s="80">
        <v>12</v>
      </c>
      <c r="F38" s="5">
        <v>27</v>
      </c>
      <c r="G38" s="94">
        <f t="shared" ref="G38:G69" si="12">IF($F$83&lt;&gt;0,F38/$F$83*100,0)</f>
        <v>9.8933714411344395E-2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>
        <f t="shared" ref="K38:K69" si="14">IF(OR(B38&lt;&gt;0)*(E38&lt;&gt;0),B38/E38*100," ")</f>
        <v>58.333333333333336</v>
      </c>
      <c r="L38" s="198">
        <f t="shared" ref="L38:L69" si="15">IF(OR(C38&lt;&gt;0)*(F38&lt;&gt;0),C38/F38*100," ")</f>
        <v>85.18518518518519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33</v>
      </c>
      <c r="B39" s="79">
        <v>2</v>
      </c>
      <c r="C39" s="5">
        <v>18</v>
      </c>
      <c r="D39" s="130">
        <f t="shared" si="11"/>
        <v>5.3585781905867637E-2</v>
      </c>
      <c r="E39" s="80">
        <v>0</v>
      </c>
      <c r="F39" s="5">
        <v>15</v>
      </c>
      <c r="G39" s="94">
        <f t="shared" si="12"/>
        <v>5.4963174672969108E-2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>
        <f t="shared" si="15"/>
        <v>120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58</v>
      </c>
      <c r="B40" s="79">
        <v>2</v>
      </c>
      <c r="C40" s="5">
        <v>18</v>
      </c>
      <c r="D40" s="130">
        <f t="shared" si="11"/>
        <v>5.3585781905867637E-2</v>
      </c>
      <c r="E40" s="80">
        <v>15</v>
      </c>
      <c r="F40" s="5">
        <v>40</v>
      </c>
      <c r="G40" s="94">
        <f t="shared" si="12"/>
        <v>0.1465684657945843</v>
      </c>
      <c r="H40" s="79">
        <v>14</v>
      </c>
      <c r="I40" s="5">
        <v>27</v>
      </c>
      <c r="J40" s="153">
        <f t="shared" si="13"/>
        <v>0.10829021778366021</v>
      </c>
      <c r="K40" s="194">
        <f t="shared" si="14"/>
        <v>13.333333333333334</v>
      </c>
      <c r="L40" s="198">
        <f t="shared" si="15"/>
        <v>45</v>
      </c>
      <c r="M40" s="95">
        <f t="shared" si="16"/>
        <v>14.285714285714285</v>
      </c>
      <c r="N40" s="96">
        <f t="shared" si="17"/>
        <v>66.666666666666657</v>
      </c>
      <c r="O40" s="199">
        <f t="shared" si="18"/>
        <v>107.14285714285714</v>
      </c>
      <c r="P40" s="198">
        <f t="shared" si="10"/>
        <v>148.14814814814815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75</v>
      </c>
      <c r="B41" s="79">
        <v>5</v>
      </c>
      <c r="C41" s="5">
        <v>18</v>
      </c>
      <c r="D41" s="130">
        <f t="shared" si="11"/>
        <v>5.3585781905867637E-2</v>
      </c>
      <c r="E41" s="80">
        <v>5</v>
      </c>
      <c r="F41" s="5">
        <v>10</v>
      </c>
      <c r="G41" s="94">
        <f t="shared" si="12"/>
        <v>3.6642116448646074E-2</v>
      </c>
      <c r="H41" s="79">
        <v>1</v>
      </c>
      <c r="I41" s="5">
        <v>2</v>
      </c>
      <c r="J41" s="153">
        <f t="shared" si="13"/>
        <v>8.0214976136044596E-3</v>
      </c>
      <c r="K41" s="194">
        <f t="shared" si="14"/>
        <v>100</v>
      </c>
      <c r="L41" s="198">
        <f t="shared" si="15"/>
        <v>180</v>
      </c>
      <c r="M41" s="95">
        <f t="shared" si="16"/>
        <v>500</v>
      </c>
      <c r="N41" s="96">
        <f t="shared" si="17"/>
        <v>900</v>
      </c>
      <c r="O41" s="199">
        <f t="shared" si="18"/>
        <v>500</v>
      </c>
      <c r="P41" s="198">
        <f t="shared" si="10"/>
        <v>500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38</v>
      </c>
      <c r="B42" s="79">
        <v>6</v>
      </c>
      <c r="C42" s="5">
        <v>17</v>
      </c>
      <c r="D42" s="130">
        <f t="shared" si="11"/>
        <v>5.0608794022208324E-2</v>
      </c>
      <c r="E42" s="80">
        <v>1</v>
      </c>
      <c r="F42" s="5">
        <v>7</v>
      </c>
      <c r="G42" s="94">
        <f t="shared" si="12"/>
        <v>2.5649481514052254E-2</v>
      </c>
      <c r="H42" s="79">
        <v>0</v>
      </c>
      <c r="I42" s="5">
        <v>0</v>
      </c>
      <c r="J42" s="153">
        <f t="shared" si="13"/>
        <v>0</v>
      </c>
      <c r="K42" s="194">
        <f t="shared" si="14"/>
        <v>600</v>
      </c>
      <c r="L42" s="198">
        <f t="shared" si="15"/>
        <v>242.85714285714283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93</v>
      </c>
      <c r="B43" s="79">
        <v>3</v>
      </c>
      <c r="C43" s="5">
        <v>14</v>
      </c>
      <c r="D43" s="130">
        <f t="shared" si="11"/>
        <v>4.1677830371230386E-2</v>
      </c>
      <c r="E43" s="80">
        <v>0</v>
      </c>
      <c r="F43" s="5">
        <v>5</v>
      </c>
      <c r="G43" s="94">
        <f t="shared" si="12"/>
        <v>1.8321058224323037E-2</v>
      </c>
      <c r="H43" s="79">
        <v>2</v>
      </c>
      <c r="I43" s="5">
        <v>2</v>
      </c>
      <c r="J43" s="153">
        <f t="shared" si="13"/>
        <v>8.0214976136044596E-3</v>
      </c>
      <c r="K43" s="194" t="str">
        <f t="shared" si="14"/>
        <v xml:space="preserve"> </v>
      </c>
      <c r="L43" s="198">
        <f t="shared" si="15"/>
        <v>280</v>
      </c>
      <c r="M43" s="95">
        <f t="shared" si="16"/>
        <v>150</v>
      </c>
      <c r="N43" s="96">
        <f t="shared" si="17"/>
        <v>700</v>
      </c>
      <c r="O43" s="199" t="str">
        <f t="shared" si="18"/>
        <v xml:space="preserve"> </v>
      </c>
      <c r="P43" s="198">
        <f t="shared" si="10"/>
        <v>250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48</v>
      </c>
      <c r="B44" s="79">
        <v>5</v>
      </c>
      <c r="C44" s="5">
        <v>14</v>
      </c>
      <c r="D44" s="130">
        <f t="shared" si="11"/>
        <v>4.1677830371230386E-2</v>
      </c>
      <c r="E44" s="80">
        <v>2</v>
      </c>
      <c r="F44" s="5">
        <v>2</v>
      </c>
      <c r="G44" s="94">
        <f t="shared" si="12"/>
        <v>7.3284232897292152E-3</v>
      </c>
      <c r="H44" s="79">
        <v>2</v>
      </c>
      <c r="I44" s="5">
        <v>2</v>
      </c>
      <c r="J44" s="153">
        <f t="shared" si="13"/>
        <v>8.0214976136044596E-3</v>
      </c>
      <c r="K44" s="194">
        <f t="shared" si="14"/>
        <v>250</v>
      </c>
      <c r="L44" s="198">
        <f t="shared" si="15"/>
        <v>700</v>
      </c>
      <c r="M44" s="95">
        <f t="shared" si="16"/>
        <v>250</v>
      </c>
      <c r="N44" s="96">
        <f t="shared" si="17"/>
        <v>700</v>
      </c>
      <c r="O44" s="199">
        <f t="shared" si="18"/>
        <v>100</v>
      </c>
      <c r="P44" s="198">
        <f t="shared" si="10"/>
        <v>100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66</v>
      </c>
      <c r="B45" s="79">
        <v>8</v>
      </c>
      <c r="C45" s="5">
        <v>12</v>
      </c>
      <c r="D45" s="130">
        <f t="shared" si="11"/>
        <v>3.572385460391176E-2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32</v>
      </c>
      <c r="B46" s="79">
        <v>2</v>
      </c>
      <c r="C46" s="5">
        <v>11</v>
      </c>
      <c r="D46" s="130">
        <f t="shared" si="11"/>
        <v>3.2746866720252447E-2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42</v>
      </c>
      <c r="B47" s="79">
        <v>4</v>
      </c>
      <c r="C47" s="5">
        <v>8</v>
      </c>
      <c r="D47" s="130">
        <f t="shared" si="11"/>
        <v>2.3815903069274509E-2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55</v>
      </c>
      <c r="B48" s="79">
        <v>4</v>
      </c>
      <c r="C48" s="5">
        <v>8</v>
      </c>
      <c r="D48" s="130">
        <f t="shared" si="11"/>
        <v>2.3815903069274509E-2</v>
      </c>
      <c r="E48" s="80">
        <v>21</v>
      </c>
      <c r="F48" s="5">
        <v>290</v>
      </c>
      <c r="G48" s="94">
        <f t="shared" si="12"/>
        <v>1.0626213770107362</v>
      </c>
      <c r="H48" s="79">
        <v>2</v>
      </c>
      <c r="I48" s="5">
        <v>3</v>
      </c>
      <c r="J48" s="153">
        <f t="shared" si="13"/>
        <v>1.203224642040669E-2</v>
      </c>
      <c r="K48" s="194">
        <f t="shared" si="14"/>
        <v>19.047619047619047</v>
      </c>
      <c r="L48" s="198">
        <f t="shared" si="15"/>
        <v>2.7586206896551726</v>
      </c>
      <c r="M48" s="95">
        <f t="shared" si="16"/>
        <v>200</v>
      </c>
      <c r="N48" s="96">
        <f t="shared" si="17"/>
        <v>266.66666666666663</v>
      </c>
      <c r="O48" s="199">
        <f t="shared" si="18"/>
        <v>1050</v>
      </c>
      <c r="P48" s="198">
        <f t="shared" si="10"/>
        <v>9666.6666666666679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73</v>
      </c>
      <c r="B49" s="79">
        <v>2</v>
      </c>
      <c r="C49" s="5">
        <v>6</v>
      </c>
      <c r="D49" s="130">
        <f t="shared" si="11"/>
        <v>1.786192730195588E-2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88</v>
      </c>
      <c r="B50" s="79">
        <v>2</v>
      </c>
      <c r="C50" s="5">
        <v>4</v>
      </c>
      <c r="D50" s="130">
        <f t="shared" si="11"/>
        <v>1.1907951534637255E-2</v>
      </c>
      <c r="E50" s="80">
        <v>1</v>
      </c>
      <c r="F50" s="5">
        <v>2</v>
      </c>
      <c r="G50" s="94">
        <f t="shared" si="12"/>
        <v>7.3284232897292152E-3</v>
      </c>
      <c r="H50" s="79">
        <v>2</v>
      </c>
      <c r="I50" s="5">
        <v>4</v>
      </c>
      <c r="J50" s="153">
        <f t="shared" si="13"/>
        <v>1.6042995227208919E-2</v>
      </c>
      <c r="K50" s="194">
        <f t="shared" si="14"/>
        <v>200</v>
      </c>
      <c r="L50" s="198">
        <f t="shared" si="15"/>
        <v>200</v>
      </c>
      <c r="M50" s="95">
        <f t="shared" si="16"/>
        <v>100</v>
      </c>
      <c r="N50" s="96">
        <f t="shared" si="17"/>
        <v>100</v>
      </c>
      <c r="O50" s="199">
        <f t="shared" si="18"/>
        <v>50</v>
      </c>
      <c r="P50" s="198">
        <f t="shared" si="10"/>
        <v>50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60</v>
      </c>
      <c r="B51" s="79">
        <v>0</v>
      </c>
      <c r="C51" s="5">
        <v>3</v>
      </c>
      <c r="D51" s="130">
        <f t="shared" si="11"/>
        <v>8.9309636509779401E-3</v>
      </c>
      <c r="E51" s="80">
        <v>2</v>
      </c>
      <c r="F51" s="5">
        <v>2</v>
      </c>
      <c r="G51" s="94">
        <f t="shared" si="12"/>
        <v>7.3284232897292152E-3</v>
      </c>
      <c r="H51" s="79">
        <v>9</v>
      </c>
      <c r="I51" s="5">
        <v>29</v>
      </c>
      <c r="J51" s="153">
        <f t="shared" si="13"/>
        <v>0.11631171539726466</v>
      </c>
      <c r="K51" s="194" t="str">
        <f t="shared" si="14"/>
        <v xml:space="preserve"> </v>
      </c>
      <c r="L51" s="198">
        <f t="shared" si="15"/>
        <v>150</v>
      </c>
      <c r="M51" s="95" t="str">
        <f t="shared" si="16"/>
        <v xml:space="preserve"> </v>
      </c>
      <c r="N51" s="96">
        <f t="shared" si="17"/>
        <v>10.344827586206897</v>
      </c>
      <c r="O51" s="199">
        <f t="shared" si="18"/>
        <v>22.222222222222221</v>
      </c>
      <c r="P51" s="198">
        <f t="shared" si="10"/>
        <v>6.8965517241379306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82</v>
      </c>
      <c r="B52" s="79">
        <v>3</v>
      </c>
      <c r="C52" s="5">
        <v>3</v>
      </c>
      <c r="D52" s="130">
        <f t="shared" si="11"/>
        <v>8.9309636509779401E-3</v>
      </c>
      <c r="E52" s="80">
        <v>3</v>
      </c>
      <c r="F52" s="5">
        <v>15</v>
      </c>
      <c r="G52" s="94">
        <f t="shared" si="12"/>
        <v>5.4963174672969108E-2</v>
      </c>
      <c r="H52" s="79">
        <v>2</v>
      </c>
      <c r="I52" s="5">
        <v>2</v>
      </c>
      <c r="J52" s="153">
        <f t="shared" si="13"/>
        <v>8.0214976136044596E-3</v>
      </c>
      <c r="K52" s="194">
        <f t="shared" si="14"/>
        <v>100</v>
      </c>
      <c r="L52" s="198">
        <f t="shared" si="15"/>
        <v>20</v>
      </c>
      <c r="M52" s="95">
        <f t="shared" si="16"/>
        <v>150</v>
      </c>
      <c r="N52" s="96">
        <f t="shared" si="17"/>
        <v>150</v>
      </c>
      <c r="O52" s="199">
        <f t="shared" si="18"/>
        <v>150</v>
      </c>
      <c r="P52" s="198">
        <f t="shared" si="10"/>
        <v>750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35</v>
      </c>
      <c r="B53" s="79">
        <v>2</v>
      </c>
      <c r="C53" s="5">
        <v>2</v>
      </c>
      <c r="D53" s="130">
        <f t="shared" si="11"/>
        <v>5.9539757673186273E-3</v>
      </c>
      <c r="E53" s="80">
        <v>1</v>
      </c>
      <c r="F53" s="5">
        <v>2</v>
      </c>
      <c r="G53" s="94">
        <f t="shared" si="12"/>
        <v>7.3284232897292152E-3</v>
      </c>
      <c r="H53" s="79">
        <v>4</v>
      </c>
      <c r="I53" s="5">
        <v>26</v>
      </c>
      <c r="J53" s="153">
        <f t="shared" si="13"/>
        <v>0.10427946897685798</v>
      </c>
      <c r="K53" s="194">
        <f t="shared" si="14"/>
        <v>200</v>
      </c>
      <c r="L53" s="198">
        <f t="shared" si="15"/>
        <v>100</v>
      </c>
      <c r="M53" s="95">
        <f t="shared" si="16"/>
        <v>50</v>
      </c>
      <c r="N53" s="96">
        <f t="shared" si="17"/>
        <v>7.6923076923076925</v>
      </c>
      <c r="O53" s="199">
        <f t="shared" si="18"/>
        <v>25</v>
      </c>
      <c r="P53" s="198">
        <f t="shared" si="10"/>
        <v>7.6923076923076925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21</v>
      </c>
      <c r="B54" s="79">
        <v>2</v>
      </c>
      <c r="C54" s="5">
        <v>2</v>
      </c>
      <c r="D54" s="130">
        <f t="shared" si="11"/>
        <v>5.9539757673186273E-3</v>
      </c>
      <c r="E54" s="80">
        <v>2</v>
      </c>
      <c r="F54" s="5">
        <v>4</v>
      </c>
      <c r="G54" s="94">
        <f t="shared" si="12"/>
        <v>1.465684657945843E-2</v>
      </c>
      <c r="H54" s="79">
        <v>4</v>
      </c>
      <c r="I54" s="5">
        <v>4</v>
      </c>
      <c r="J54" s="153">
        <f t="shared" si="13"/>
        <v>1.6042995227208919E-2</v>
      </c>
      <c r="K54" s="194">
        <f t="shared" si="14"/>
        <v>100</v>
      </c>
      <c r="L54" s="198">
        <f t="shared" si="15"/>
        <v>50</v>
      </c>
      <c r="M54" s="95">
        <f t="shared" si="16"/>
        <v>50</v>
      </c>
      <c r="N54" s="96">
        <f t="shared" si="17"/>
        <v>50</v>
      </c>
      <c r="O54" s="199">
        <f t="shared" si="18"/>
        <v>50</v>
      </c>
      <c r="P54" s="198">
        <f t="shared" si="10"/>
        <v>100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36</v>
      </c>
      <c r="B55" s="79">
        <v>1</v>
      </c>
      <c r="C55" s="5">
        <v>2</v>
      </c>
      <c r="D55" s="130">
        <f t="shared" si="11"/>
        <v>5.9539757673186273E-3</v>
      </c>
      <c r="E55" s="80">
        <v>7</v>
      </c>
      <c r="F55" s="5">
        <v>34</v>
      </c>
      <c r="G55" s="94">
        <f t="shared" si="12"/>
        <v>0.12458319592539666</v>
      </c>
      <c r="H55" s="79">
        <v>6</v>
      </c>
      <c r="I55" s="5">
        <v>20</v>
      </c>
      <c r="J55" s="153">
        <f t="shared" si="13"/>
        <v>8.02149761360446E-2</v>
      </c>
      <c r="K55" s="194">
        <f t="shared" si="14"/>
        <v>14.285714285714285</v>
      </c>
      <c r="L55" s="198">
        <f t="shared" si="15"/>
        <v>5.8823529411764701</v>
      </c>
      <c r="M55" s="95">
        <f t="shared" si="16"/>
        <v>16.666666666666664</v>
      </c>
      <c r="N55" s="96">
        <f t="shared" si="17"/>
        <v>10</v>
      </c>
      <c r="O55" s="199">
        <f t="shared" si="18"/>
        <v>116.66666666666667</v>
      </c>
      <c r="P55" s="198">
        <f t="shared" si="10"/>
        <v>170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46</v>
      </c>
      <c r="B56" s="79">
        <v>1</v>
      </c>
      <c r="C56" s="5">
        <v>2</v>
      </c>
      <c r="D56" s="130">
        <f t="shared" si="11"/>
        <v>5.9539757673186273E-3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91</v>
      </c>
      <c r="B57" s="79">
        <v>1</v>
      </c>
      <c r="C57" s="5">
        <v>2</v>
      </c>
      <c r="D57" s="130">
        <f t="shared" si="11"/>
        <v>5.9539757673186273E-3</v>
      </c>
      <c r="E57" s="80">
        <v>1</v>
      </c>
      <c r="F57" s="5">
        <v>2</v>
      </c>
      <c r="G57" s="94">
        <f t="shared" si="12"/>
        <v>7.3284232897292152E-3</v>
      </c>
      <c r="H57" s="79">
        <v>0</v>
      </c>
      <c r="I57" s="5">
        <v>3</v>
      </c>
      <c r="J57" s="153">
        <f t="shared" si="13"/>
        <v>1.203224642040669E-2</v>
      </c>
      <c r="K57" s="194">
        <f t="shared" si="14"/>
        <v>100</v>
      </c>
      <c r="L57" s="198">
        <f t="shared" si="15"/>
        <v>100</v>
      </c>
      <c r="M57" s="95" t="str">
        <f t="shared" si="16"/>
        <v xml:space="preserve"> </v>
      </c>
      <c r="N57" s="96">
        <f t="shared" si="17"/>
        <v>66.666666666666657</v>
      </c>
      <c r="O57" s="199" t="str">
        <f t="shared" si="18"/>
        <v xml:space="preserve"> </v>
      </c>
      <c r="P57" s="198">
        <f t="shared" si="10"/>
        <v>66.666666666666657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89</v>
      </c>
      <c r="B58" s="79">
        <v>2</v>
      </c>
      <c r="C58" s="5">
        <v>2</v>
      </c>
      <c r="D58" s="130">
        <f t="shared" si="11"/>
        <v>5.9539757673186273E-3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69</v>
      </c>
      <c r="B59" s="79">
        <v>1</v>
      </c>
      <c r="C59" s="5">
        <v>1</v>
      </c>
      <c r="D59" s="130">
        <f t="shared" si="11"/>
        <v>2.9769878836593136E-3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23</v>
      </c>
      <c r="B60" s="79">
        <v>1</v>
      </c>
      <c r="C60" s="5">
        <v>1</v>
      </c>
      <c r="D60" s="130">
        <f t="shared" si="11"/>
        <v>2.9769878836593136E-3</v>
      </c>
      <c r="E60" s="80">
        <v>3</v>
      </c>
      <c r="F60" s="5">
        <v>8</v>
      </c>
      <c r="G60" s="94">
        <f t="shared" si="12"/>
        <v>2.9313693158916861E-2</v>
      </c>
      <c r="H60" s="79">
        <v>3</v>
      </c>
      <c r="I60" s="5">
        <v>4</v>
      </c>
      <c r="J60" s="153">
        <f t="shared" si="13"/>
        <v>1.6042995227208919E-2</v>
      </c>
      <c r="K60" s="194">
        <f t="shared" si="14"/>
        <v>33.333333333333329</v>
      </c>
      <c r="L60" s="198">
        <f t="shared" si="15"/>
        <v>12.5</v>
      </c>
      <c r="M60" s="95">
        <f t="shared" si="16"/>
        <v>33.333333333333329</v>
      </c>
      <c r="N60" s="96">
        <f t="shared" si="17"/>
        <v>25</v>
      </c>
      <c r="O60" s="199">
        <f t="shared" si="18"/>
        <v>100</v>
      </c>
      <c r="P60" s="198">
        <f t="shared" si="10"/>
        <v>200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59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1</v>
      </c>
      <c r="I61" s="5">
        <v>2</v>
      </c>
      <c r="J61" s="153">
        <f t="shared" si="13"/>
        <v>8.0214976136044596E-3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30</v>
      </c>
      <c r="B62" s="79">
        <v>0</v>
      </c>
      <c r="C62" s="5">
        <v>0</v>
      </c>
      <c r="D62" s="130">
        <f t="shared" si="11"/>
        <v>0</v>
      </c>
      <c r="E62" s="80">
        <v>1</v>
      </c>
      <c r="F62" s="5">
        <v>10</v>
      </c>
      <c r="G62" s="94">
        <f t="shared" si="12"/>
        <v>3.6642116448646074E-2</v>
      </c>
      <c r="H62" s="79">
        <v>1</v>
      </c>
      <c r="I62" s="5">
        <v>6</v>
      </c>
      <c r="J62" s="153">
        <f t="shared" si="13"/>
        <v>2.4064492840813381E-2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>
        <f t="shared" si="18"/>
        <v>100</v>
      </c>
      <c r="P62" s="198">
        <f t="shared" si="10"/>
        <v>166.66666666666669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61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83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64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39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65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8</v>
      </c>
      <c r="I67" s="5">
        <v>12</v>
      </c>
      <c r="J67" s="153">
        <f t="shared" si="13"/>
        <v>4.8128985681626761E-2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67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56</v>
      </c>
      <c r="B69" s="79">
        <v>0</v>
      </c>
      <c r="C69" s="5">
        <v>0</v>
      </c>
      <c r="D69" s="130">
        <f t="shared" si="11"/>
        <v>0</v>
      </c>
      <c r="E69" s="80">
        <v>2</v>
      </c>
      <c r="F69" s="5">
        <v>4</v>
      </c>
      <c r="G69" s="94">
        <f t="shared" si="12"/>
        <v>1.465684657945843E-2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68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70</v>
      </c>
      <c r="B71" s="79">
        <v>0</v>
      </c>
      <c r="C71" s="5">
        <v>0</v>
      </c>
      <c r="D71" s="130">
        <f t="shared" si="19"/>
        <v>0</v>
      </c>
      <c r="E71" s="80">
        <v>7</v>
      </c>
      <c r="F71" s="5">
        <v>11</v>
      </c>
      <c r="G71" s="94">
        <f t="shared" si="20"/>
        <v>4.0306328093510681E-2</v>
      </c>
      <c r="H71" s="79">
        <v>42</v>
      </c>
      <c r="I71" s="5">
        <v>42</v>
      </c>
      <c r="J71" s="153">
        <f t="shared" si="21"/>
        <v>0.16845144988569366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>
        <f t="shared" ref="O71:P83" si="26">IF(OR(E71&lt;&gt;0)*(H71&lt;&gt;0),E71/H71*100," ")</f>
        <v>16.666666666666664</v>
      </c>
      <c r="P71" s="198">
        <f t="shared" ref="P71:P80" si="27">IF(OR(F71&lt;&gt;0)*(I71&lt;&gt;0),F71/I71*100," ")</f>
        <v>26.190476190476193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71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84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57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62</v>
      </c>
      <c r="B75" s="79">
        <v>0</v>
      </c>
      <c r="C75" s="5">
        <v>0</v>
      </c>
      <c r="D75" s="130">
        <f t="shared" si="19"/>
        <v>0</v>
      </c>
      <c r="E75" s="80">
        <v>1</v>
      </c>
      <c r="F75" s="5">
        <v>4</v>
      </c>
      <c r="G75" s="94">
        <f t="shared" si="20"/>
        <v>1.465684657945843E-2</v>
      </c>
      <c r="H75" s="79">
        <v>1</v>
      </c>
      <c r="I75" s="5">
        <v>7</v>
      </c>
      <c r="J75" s="153">
        <f t="shared" si="21"/>
        <v>2.8075241647615608E-2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>
        <f t="shared" si="26"/>
        <v>100</v>
      </c>
      <c r="P75" s="198">
        <f t="shared" si="27"/>
        <v>57.142857142857139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72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94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90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SUM(B6:B80)-B8</f>
        <v>6431</v>
      </c>
      <c r="C81" s="139">
        <f>SUM(C6:C80)-C8</f>
        <v>31047</v>
      </c>
      <c r="D81" s="169">
        <f t="shared" si="19"/>
        <v>92.426542823970706</v>
      </c>
      <c r="E81" s="150">
        <f>SUM(E6:E80)-E8</f>
        <v>5547</v>
      </c>
      <c r="F81" s="139">
        <f>SUM(F6:F80)-F8</f>
        <v>24837</v>
      </c>
      <c r="G81" s="170">
        <f>IF($F$83&lt;&gt;0,F81/$F$83*100,0)</f>
        <v>91.008024623502251</v>
      </c>
      <c r="H81" s="144">
        <f>SUM(H6:H80)-H8</f>
        <v>4958</v>
      </c>
      <c r="I81" s="139">
        <f>SUM(I6:I80)-I8</f>
        <v>22531</v>
      </c>
      <c r="J81" s="171">
        <f>IF($I$83&lt;&gt;0,I81/$I$83*100,0)</f>
        <v>90.366181366061056</v>
      </c>
      <c r="K81" s="155">
        <f t="shared" si="22"/>
        <v>115.93654227510366</v>
      </c>
      <c r="L81" s="140">
        <f t="shared" si="22"/>
        <v>125.00301968836816</v>
      </c>
      <c r="M81" s="154">
        <f t="shared" si="24"/>
        <v>129.70956030657524</v>
      </c>
      <c r="N81" s="156">
        <f t="shared" si="24"/>
        <v>137.79681327948163</v>
      </c>
      <c r="O81" s="155">
        <f t="shared" si="26"/>
        <v>111.87979023799919</v>
      </c>
      <c r="P81" s="140">
        <f t="shared" si="26"/>
        <v>110.23478762593759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B8</f>
        <v>917</v>
      </c>
      <c r="C82" s="173">
        <f>C8</f>
        <v>2544</v>
      </c>
      <c r="D82" s="174">
        <f t="shared" si="19"/>
        <v>7.5734571760292937</v>
      </c>
      <c r="E82" s="151">
        <f>E8</f>
        <v>786</v>
      </c>
      <c r="F82" s="113">
        <f>F8</f>
        <v>2454</v>
      </c>
      <c r="G82" s="175">
        <f>IF($F$83&lt;&gt;0,F82/$F$83*100,0)</f>
        <v>8.9919753764977468</v>
      </c>
      <c r="H82" s="172">
        <f>H8</f>
        <v>385</v>
      </c>
      <c r="I82" s="173">
        <f>I8</f>
        <v>2402</v>
      </c>
      <c r="J82" s="176">
        <f>IF($I$83&lt;&gt;0,I82/$I$83*100,0)</f>
        <v>9.6338186339389562</v>
      </c>
      <c r="K82" s="97">
        <f t="shared" si="22"/>
        <v>116.66666666666667</v>
      </c>
      <c r="L82" s="98">
        <f t="shared" si="22"/>
        <v>103.66748166259168</v>
      </c>
      <c r="M82" s="99">
        <f t="shared" si="24"/>
        <v>238.18181818181819</v>
      </c>
      <c r="N82" s="121">
        <f t="shared" si="24"/>
        <v>105.91174021648627</v>
      </c>
      <c r="O82" s="97">
        <f t="shared" si="26"/>
        <v>204.15584415584416</v>
      </c>
      <c r="P82" s="98">
        <f t="shared" si="26"/>
        <v>102.16486261448792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7348</v>
      </c>
      <c r="C83" s="160">
        <f>C81+C82</f>
        <v>33591</v>
      </c>
      <c r="D83" s="161">
        <f>D81+D82</f>
        <v>100</v>
      </c>
      <c r="E83" s="162">
        <f>SUM(E81:E82)</f>
        <v>6333</v>
      </c>
      <c r="F83" s="160">
        <f>SUM(F81:F82)</f>
        <v>27291</v>
      </c>
      <c r="G83" s="163">
        <f>G81+G82</f>
        <v>100</v>
      </c>
      <c r="H83" s="159">
        <f>SUM(H81:H82)</f>
        <v>5343</v>
      </c>
      <c r="I83" s="160">
        <f>SUM(I81:I82)</f>
        <v>24933</v>
      </c>
      <c r="J83" s="161">
        <f>J81+J82</f>
        <v>100.00000000000001</v>
      </c>
      <c r="K83" s="165">
        <f t="shared" si="22"/>
        <v>116.02715932417496</v>
      </c>
      <c r="L83" s="166">
        <f t="shared" si="22"/>
        <v>123.08453336264702</v>
      </c>
      <c r="M83" s="167">
        <f t="shared" si="24"/>
        <v>137.52573460602656</v>
      </c>
      <c r="N83" s="164">
        <f t="shared" si="24"/>
        <v>134.72506316929372</v>
      </c>
      <c r="O83" s="165">
        <f t="shared" si="26"/>
        <v>118.52891633913532</v>
      </c>
      <c r="P83" s="166">
        <f t="shared" si="26"/>
        <v>109.45734568643965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dcmitype/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elements/1.1/"/>
    <ds:schemaRef ds:uri="http://schemas.openxmlformats.org/package/2006/metadata/core-properties"/>
    <ds:schemaRef ds:uri="222be194-551f-45fb-b3b7-e68d1d89e47e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2024-06-06T11:41:37Z</cp:lastPrinted>
  <dcterms:created xsi:type="dcterms:W3CDTF">2017-12-29T23:50:53Z</dcterms:created>
  <dcterms:modified xsi:type="dcterms:W3CDTF">2024-06-06T11:42:01Z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