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3E4A0DEC-0523-4701-900F-575B978396AB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7" i="3" l="1"/>
  <c r="I82" i="5"/>
  <c r="I81" i="5"/>
  <c r="H82" i="5"/>
  <c r="H81" i="5"/>
  <c r="F82" i="5"/>
  <c r="F81" i="5"/>
  <c r="E82" i="5"/>
  <c r="E81" i="5"/>
  <c r="C82" i="5"/>
  <c r="C81" i="5"/>
  <c r="B82" i="5"/>
  <c r="B81" i="5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<sst xmlns="http://schemas.openxmlformats.org/spreadsheetml/2006/main" count="174" uniqueCount="110">
  <si>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</si>
  <si>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</si>
  <si>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</si>
  <si>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</si>
  <si>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</si>
  <si>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</si>
  <si>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</si>
  <si>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</si>
  <si>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</si>
  <si>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</si>
  <si>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</si>
  <si>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</si>
  <si>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</si>
  <si>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</si>
  <si>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</si>
  <si>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</si>
  <si>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</si>
  <si>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</si>
  <si>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</si>
  <si>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</si>
  <si>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</si>
  <si>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</si>
  <si>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</si>
  <si>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</si>
  <si>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</si>
  <si>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</si>
  <si>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</si>
  <si>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</si>
  <si>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</si>
  <si>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</si>
  <si>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</si>
  <si>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</si>
  <si>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</si>
  <si>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</si>
  <si>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</si>
  <si>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</si>
  <si>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</si>
  <si>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</si>
  <si>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</si>
  <si>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</si>
  <si>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</si>
  <si>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</si>
  <si>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</si>
  <si>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</si>
  <si>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</si>
  <si>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</si>
  <si>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</si>
  <si>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</si>
  <si>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</si>
  <si>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</si>
  <si>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</si>
  <si>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</si>
  <si>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</si>
  <si>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</si>
  <si>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</si>
  <si>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</si>
  <si>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</si>
  <si>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</si>
  <si>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</si>
  <si>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</si>
  <si>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</si>
  <si>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</si>
  <si>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</si>
  <si>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</si>
  <si>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</si>
  <si>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</si>
  <si>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</si>
  <si>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</si>
  <si>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</si>
  <si>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</si>
  <si>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</si>
  <si>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</si>
  <si>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</si>
  <si>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</si>
  <si>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</si>
  <si>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</si>
  <si>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</si>
  <si>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</si>
  <si>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</si>
  <si>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</si>
  <si>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</si>
  <si>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</si>
  <si>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</si>
  <si>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</si>
  <si>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</si>
  <si>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</si>
  <si>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</si>
  <si>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</si>
  <si>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</si>
  <si>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</si>
  <si>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</si>
  <si>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</si>
  <si>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</si>
  <si>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</si>
  <si>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</si>
  <si>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</si>
  <si>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</si>
  <si>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</si>
  <si>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</si>
  <si>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</si>
  <si>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</si>
  <si>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</si>
  <si>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</si>
  <si>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</si>
  <si>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</si>
  <si>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4.5.2024.                                                                                                                                                                                                                                                                                                                                                                         travanj, 2024.</t>
  </si>
  <si>
    <t>IZVJEŠTAJ PO KAPACITETIMA IV/2024</t>
  </si>
  <si>
    <t>TURISTIČKI PROMET PO ZEMLJAMA  IV/2024</t>
  </si>
  <si>
    <t>Ostale azijske zemlje</t>
  </si>
  <si>
    <t>Bosna i Hercegovina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</si>
</sst>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41.254971277065842</c:v>
                </c:pt>
                <c:pt idx="1">
                  <c:v>25.285019885108262</c:v>
                </c:pt>
                <c:pt idx="2">
                  <c:v>13.20371188687583</c:v>
                </c:pt>
                <c:pt idx="3">
                  <c:v>0</c:v>
                </c:pt>
                <c:pt idx="4">
                  <c:v>20.256296950950066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1494</c:v>
                </c:pt>
                <c:pt idx="2">
                  <c:v>2861</c:v>
                </c:pt>
                <c:pt idx="3">
                  <c:v>4668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1576</c:v>
                </c:pt>
                <c:pt idx="2">
                  <c:v>4622</c:v>
                </c:pt>
                <c:pt idx="3">
                  <c:v>8107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1274</c:v>
                </c:pt>
                <c:pt idx="2">
                  <c:v>4227</c:v>
                </c:pt>
                <c:pt idx="3">
                  <c:v>8938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1639</c:v>
                </c:pt>
                <c:pt idx="1">
                  <c:v>695</c:v>
                </c:pt>
                <c:pt idx="2">
                  <c:v>215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2644</c:v>
                </c:pt>
                <c:pt idx="1">
                  <c:v>1151</c:v>
                </c:pt>
                <c:pt idx="2">
                  <c:v>304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2830</c:v>
                </c:pt>
                <c:pt idx="1">
                  <c:v>780</c:v>
                </c:pt>
                <c:pt idx="2">
                  <c:v>307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385369451555003"/>
                  <c:y val="4.81646597215562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1335803653523796"/>
                  <c:y val="-0.1851213072664718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8.8109325475765055E-2"/>
                  <c:y val="-4.633802577799622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091518806"/>
                      <c:h val="0.301298769576074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8202315337088246E-2"/>
                  <c:y val="6.40973821041467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295131328235187"/>
                  <c:y val="-2.0577612075432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0921471023512361"/>
                  <c:y val="1.19019517810487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5608613773118063"/>
                  <c:y val="-7.802514531921318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104650413555327"/>
                      <c:h val="0.1719251202886928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6.9810205361133471E-2"/>
                  <c:y val="-8.543245725224411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104289377248165"/>
                      <c:h val="0.173119519103913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Hrvatska</c:v>
                </c:pt>
                <c:pt idx="2">
                  <c:v>Slovenija</c:v>
                </c:pt>
                <c:pt idx="3">
                  <c:v>Austrija</c:v>
                </c:pt>
                <c:pt idx="4">
                  <c:v>Poljska</c:v>
                </c:pt>
                <c:pt idx="5">
                  <c:v>Ostale azijske zemlje</c:v>
                </c:pt>
                <c:pt idx="6">
                  <c:v>Italija</c:v>
                </c:pt>
                <c:pt idx="7">
                  <c:v>Mađarska</c:v>
                </c:pt>
                <c:pt idx="8">
                  <c:v>Bosna i Hercegovina</c:v>
                </c:pt>
                <c:pt idx="9">
                  <c:v>Švicarska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15.992463703867893</c:v>
                </c:pt>
                <c:pt idx="1">
                  <c:v>15.959215338579186</c:v>
                </c:pt>
                <c:pt idx="2">
                  <c:v>13.853485536961099</c:v>
                </c:pt>
                <c:pt idx="3">
                  <c:v>13.532084672503602</c:v>
                </c:pt>
                <c:pt idx="4">
                  <c:v>5.8406295023827992</c:v>
                </c:pt>
                <c:pt idx="5">
                  <c:v>4.5439432561232405</c:v>
                </c:pt>
                <c:pt idx="6">
                  <c:v>4.3444530643910007</c:v>
                </c:pt>
                <c:pt idx="7">
                  <c:v>4.3112046991022934</c:v>
                </c:pt>
                <c:pt idx="8">
                  <c:v>4.2668735453840183</c:v>
                </c:pt>
                <c:pt idx="9">
                  <c:v>3.1031807602792862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12" sqref="A12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105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sqref="A1:Q3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106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78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7" t="s">
        <v>101</v>
      </c>
      <c r="C6" s="75">
        <v>387</v>
      </c>
      <c r="D6" s="27">
        <v>1252</v>
      </c>
      <c r="E6" s="27">
        <f>SUM(C6:D6)</f>
        <v>1639</v>
      </c>
      <c r="F6" s="28">
        <f>E6/E42*100</f>
        <v>58.265197298258087</v>
      </c>
      <c r="G6" s="75">
        <v>882</v>
      </c>
      <c r="H6" s="27">
        <v>3786</v>
      </c>
      <c r="I6" s="27">
        <f>SUM(G6:H6)</f>
        <v>4668</v>
      </c>
      <c r="J6" s="67">
        <f>I6/I42*100</f>
        <v>41.254971277065842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8" t="s">
        <v>97</v>
      </c>
      <c r="C7" s="79">
        <v>580</v>
      </c>
      <c r="D7" s="5">
        <v>2064</v>
      </c>
      <c r="E7" s="5">
        <f>SUM(C7:D7)</f>
        <v>2644</v>
      </c>
      <c r="F7" s="6">
        <f>E7/E43*100</f>
        <v>60.159271899886235</v>
      </c>
      <c r="G7" s="79">
        <v>1124</v>
      </c>
      <c r="H7" s="5">
        <v>6983</v>
      </c>
      <c r="I7" s="5">
        <f>SUM(G7:H7)</f>
        <v>8107</v>
      </c>
      <c r="J7" s="68">
        <f>I7/I43*100</f>
        <v>48.949402246105542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8" t="s">
        <v>9</v>
      </c>
      <c r="C8" s="79">
        <v>574</v>
      </c>
      <c r="D8" s="5">
        <v>2256</v>
      </c>
      <c r="E8" s="5">
        <f>SUM(C8:D8)</f>
        <v>2830</v>
      </c>
      <c r="F8" s="6">
        <f>E8/E44*100</f>
        <v>69.499017681728887</v>
      </c>
      <c r="G8" s="79">
        <v>1210</v>
      </c>
      <c r="H8" s="5">
        <v>7728</v>
      </c>
      <c r="I8" s="5">
        <f>SUM(G8:H8)</f>
        <v>8938</v>
      </c>
      <c r="J8" s="68">
        <f>I8/I44*100</f>
        <v>57.720374556021959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8" t="s">
        <v>102</v>
      </c>
      <c r="C9" s="8">
        <f>C6/C7*100</f>
        <v>66.724137931034477</v>
      </c>
      <c r="D9" s="7">
        <f>D6/D7*100</f>
        <v>60.65891472868217</v>
      </c>
      <c r="E9" s="7">
        <f>E6/E7*100</f>
        <v>61.989409984871401</v>
      </c>
      <c r="F9" s="6"/>
      <c r="G9" s="8">
        <f>G6/G7*100</f>
        <v>78.469750889679716</v>
      </c>
      <c r="H9" s="7">
        <f>H6/H7*100</f>
        <v>54.217385078046689</v>
      </c>
      <c r="I9" s="7">
        <f>I6/I7*100</f>
        <v>57.57986924879733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8" t="s">
        <v>103</v>
      </c>
      <c r="C10" s="8">
        <f>C6/C8*100</f>
        <v>67.42160278745645</v>
      </c>
      <c r="D10" s="7">
        <f>D6/D8*100</f>
        <v>55.49645390070922</v>
      </c>
      <c r="E10" s="7">
        <f>E6/E8*100</f>
        <v>57.915194346289752</v>
      </c>
      <c r="F10" s="6"/>
      <c r="G10" s="8">
        <f>G6/G8*100</f>
        <v>72.892561983471069</v>
      </c>
      <c r="H10" s="7">
        <f>H6/H8*100</f>
        <v>48.990683229813662</v>
      </c>
      <c r="I10" s="7">
        <f>I6/I8*100</f>
        <v>52.226448869993291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9" t="s">
        <v>7</v>
      </c>
      <c r="C11" s="14">
        <f>C6/E6*100</f>
        <v>23.611958511287369</v>
      </c>
      <c r="D11" s="15">
        <f>D6/E6*100</f>
        <v>76.388041488712631</v>
      </c>
      <c r="E11" s="15">
        <f>SUM(C11:D11)</f>
        <v>100</v>
      </c>
      <c r="F11" s="16"/>
      <c r="G11" s="14">
        <f>G6/I6*100</f>
        <v>18.894601542416453</v>
      </c>
      <c r="H11" s="15">
        <f>H6/I6*100</f>
        <v>81.105398457583547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7" t="s">
        <v>101</v>
      </c>
      <c r="C12" s="78">
        <v>73</v>
      </c>
      <c r="D12" s="30">
        <v>622</v>
      </c>
      <c r="E12" s="30">
        <f>SUM(C12:D12)</f>
        <v>695</v>
      </c>
      <c r="F12" s="31">
        <f>E12/E42*100</f>
        <v>24.70671880554568</v>
      </c>
      <c r="G12" s="78">
        <v>438</v>
      </c>
      <c r="H12" s="30">
        <v>2423</v>
      </c>
      <c r="I12" s="30">
        <f>SUM(G12:H12)</f>
        <v>2861</v>
      </c>
      <c r="J12" s="70">
        <f>I12/I42*100</f>
        <v>25.285019885108262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8" t="s">
        <v>97</v>
      </c>
      <c r="C13" s="79">
        <v>148</v>
      </c>
      <c r="D13" s="5">
        <v>1003</v>
      </c>
      <c r="E13" s="5">
        <f>SUM(C13:D13)</f>
        <v>1151</v>
      </c>
      <c r="F13" s="6">
        <f>E13/E43*100</f>
        <v>26.188850967007966</v>
      </c>
      <c r="G13" s="79">
        <v>650</v>
      </c>
      <c r="H13" s="5">
        <v>3972</v>
      </c>
      <c r="I13" s="5">
        <f>SUM(G13:H13)</f>
        <v>4622</v>
      </c>
      <c r="J13" s="68">
        <f>I13/I43*100</f>
        <v>27.907257577587245</v>
      </c>
      <c r="K13" s="56"/>
      <c r="L13" s="81" t="str">
        <f>B6</f>
        <v>2024.</v>
      </c>
      <c r="M13" s="92">
        <f>E6</f>
        <v>1639</v>
      </c>
      <c r="N13" s="92">
        <f>E12</f>
        <v>695</v>
      </c>
      <c r="O13" s="92">
        <f>E18</f>
        <v>215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8" t="s">
        <v>9</v>
      </c>
      <c r="C14" s="79">
        <v>119</v>
      </c>
      <c r="D14" s="5">
        <v>661</v>
      </c>
      <c r="E14" s="5">
        <f>C14+D14</f>
        <v>780</v>
      </c>
      <c r="F14" s="6">
        <f>E14/E44*100</f>
        <v>19.155206286836936</v>
      </c>
      <c r="G14" s="79">
        <v>1235</v>
      </c>
      <c r="H14" s="5">
        <v>2992</v>
      </c>
      <c r="I14" s="5">
        <f>SUM(G14:H14)</f>
        <v>4227</v>
      </c>
      <c r="J14" s="68">
        <f>I14/I44*100</f>
        <v>27.29738456570875</v>
      </c>
      <c r="K14" s="56"/>
      <c r="L14" s="81" t="str">
        <f>B7</f>
        <v>2023.</v>
      </c>
      <c r="M14" s="92">
        <f>E7</f>
        <v>2644</v>
      </c>
      <c r="N14" s="92">
        <f>E13</f>
        <v>1151</v>
      </c>
      <c r="O14" s="93">
        <f>E19</f>
        <v>304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8" t="s">
        <v>102</v>
      </c>
      <c r="C15" s="13">
        <f>C12/C13*100</f>
        <v>49.324324324324323</v>
      </c>
      <c r="D15" s="9">
        <f>D12/D13*11</f>
        <v>6.8215353938185439</v>
      </c>
      <c r="E15" s="9">
        <f>E12/E13*100</f>
        <v>60.382276281494349</v>
      </c>
      <c r="F15" s="6"/>
      <c r="G15" s="13">
        <f>G12/G13*100</f>
        <v>67.384615384615387</v>
      </c>
      <c r="H15" s="9">
        <f>H12/H13*100</f>
        <v>61.002014098690836</v>
      </c>
      <c r="I15" s="9">
        <f>I12/I13*100</f>
        <v>61.89961055819991</v>
      </c>
      <c r="J15" s="68"/>
      <c r="K15" s="56"/>
      <c r="L15" s="81" t="str">
        <f>B8</f>
        <v>2019.</v>
      </c>
      <c r="M15" s="92">
        <f>E8</f>
        <v>2830</v>
      </c>
      <c r="N15" s="92">
        <f>E14</f>
        <v>780</v>
      </c>
      <c r="O15" s="93">
        <f>E20</f>
        <v>307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8" t="s">
        <v>103</v>
      </c>
      <c r="C16" s="13">
        <f>C12/C14*100</f>
        <v>61.344537815126053</v>
      </c>
      <c r="D16" s="9">
        <f>D12/D14*100</f>
        <v>94.099848714069594</v>
      </c>
      <c r="E16" s="9">
        <f>E12/E14*100</f>
        <v>89.102564102564102</v>
      </c>
      <c r="F16" s="6"/>
      <c r="G16" s="13">
        <f>G12/G14*100</f>
        <v>35.465587044534416</v>
      </c>
      <c r="H16" s="9">
        <f>H12/H14*100</f>
        <v>80.982620320855617</v>
      </c>
      <c r="I16" s="9">
        <f>I12/I14*100</f>
        <v>67.683936598060086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3"/>
      <c r="B17" s="230" t="s">
        <v>7</v>
      </c>
      <c r="C17" s="10">
        <f>C12/E12*100</f>
        <v>10.503597122302159</v>
      </c>
      <c r="D17" s="11">
        <f>D12/E12*100</f>
        <v>89.496402877697847</v>
      </c>
      <c r="E17" s="11">
        <f>SUM(C17:D17)</f>
        <v>100</v>
      </c>
      <c r="F17" s="12"/>
      <c r="G17" s="10">
        <f>G12/I12*100</f>
        <v>15.309332401258303</v>
      </c>
      <c r="H17" s="11">
        <f>H12/I12*100</f>
        <v>84.690667598741697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4" t="s">
        <v>11</v>
      </c>
      <c r="B18" s="227" t="s">
        <v>101</v>
      </c>
      <c r="C18" s="75">
        <v>16</v>
      </c>
      <c r="D18" s="27">
        <v>199</v>
      </c>
      <c r="E18" s="27">
        <f>C18+D18</f>
        <v>215</v>
      </c>
      <c r="F18" s="28">
        <f>E18/E42*100</f>
        <v>7.6430856736580166</v>
      </c>
      <c r="G18" s="75">
        <v>120</v>
      </c>
      <c r="H18" s="27">
        <v>1374</v>
      </c>
      <c r="I18" s="27">
        <f>G18+H18</f>
        <v>1494</v>
      </c>
      <c r="J18" s="67">
        <f>I18/I42*100</f>
        <v>13.20371188687583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5"/>
      <c r="B19" s="228" t="s">
        <v>97</v>
      </c>
      <c r="C19" s="79">
        <v>15</v>
      </c>
      <c r="D19" s="5">
        <v>289</v>
      </c>
      <c r="E19" s="5">
        <f>SUM(C19:D19)</f>
        <v>304</v>
      </c>
      <c r="F19" s="6">
        <f>E19/E43*100</f>
        <v>6.9169510807736065</v>
      </c>
      <c r="G19" s="79">
        <v>88</v>
      </c>
      <c r="H19" s="5">
        <v>1488</v>
      </c>
      <c r="I19" s="5">
        <f>SUM(G19:H19)</f>
        <v>1576</v>
      </c>
      <c r="J19" s="68">
        <f>I19/I43*100</f>
        <v>9.5157589663084163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5"/>
      <c r="B20" s="228" t="s">
        <v>9</v>
      </c>
      <c r="C20" s="79">
        <v>27</v>
      </c>
      <c r="D20" s="5">
        <v>280</v>
      </c>
      <c r="E20" s="5">
        <f>C20+D20</f>
        <v>307</v>
      </c>
      <c r="F20" s="6">
        <f>E20/E44*100</f>
        <v>7.5392927308447932</v>
      </c>
      <c r="G20" s="79">
        <v>69</v>
      </c>
      <c r="H20" s="5">
        <v>1205</v>
      </c>
      <c r="I20" s="5">
        <f>G20+H20</f>
        <v>1274</v>
      </c>
      <c r="J20" s="68">
        <f>I20/I44*100</f>
        <v>8.2273167581530515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8" t="s">
        <v>102</v>
      </c>
      <c r="C21" s="13">
        <f>C18/C19*100</f>
        <v>106.66666666666667</v>
      </c>
      <c r="D21" s="9">
        <f>D18/D19*100</f>
        <v>68.858131487889267</v>
      </c>
      <c r="E21" s="9">
        <f>E18/E19*100</f>
        <v>70.723684210526315</v>
      </c>
      <c r="F21" s="6"/>
      <c r="G21" s="13">
        <f>G18/G19*100</f>
        <v>136.36363636363635</v>
      </c>
      <c r="H21" s="9">
        <f>H18/H19*100</f>
        <v>92.338709677419345</v>
      </c>
      <c r="I21" s="9">
        <f>I18/I19*100</f>
        <v>94.796954314720821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8" t="s">
        <v>103</v>
      </c>
      <c r="C22" s="13">
        <f>C18/C20*100</f>
        <v>59.259259259259252</v>
      </c>
      <c r="D22" s="226">
        <f>D18/D20*100</f>
        <v>71.071428571428569</v>
      </c>
      <c r="E22" s="9">
        <f>E18/E20*100</f>
        <v>70.032573289902274</v>
      </c>
      <c r="F22" s="6"/>
      <c r="G22" s="13">
        <f>G18/G20*100</f>
        <v>173.91304347826087</v>
      </c>
      <c r="H22" s="9">
        <f>H18/H20*100</f>
        <v>114.02489626556016</v>
      </c>
      <c r="I22" s="9">
        <f>I18/I20*100</f>
        <v>117.26844583987442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9" t="s">
        <v>7</v>
      </c>
      <c r="C23" s="14">
        <f>C18/E18*100</f>
        <v>7.441860465116279</v>
      </c>
      <c r="D23" s="15">
        <f>D18/E18*100</f>
        <v>92.558139534883722</v>
      </c>
      <c r="E23" s="15">
        <f>SUM(C23:D23)</f>
        <v>100</v>
      </c>
      <c r="F23" s="16"/>
      <c r="G23" s="14">
        <f>G18/I18*100</f>
        <v>8.0321285140562253</v>
      </c>
      <c r="H23" s="15">
        <f>H18/I18*100</f>
        <v>91.967871485943775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12</v>
      </c>
      <c r="B24" s="227" t="s">
        <v>101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8" t="s">
        <v>97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12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8" t="s">
        <v>9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1494</v>
      </c>
      <c r="N26" s="93">
        <f>I19</f>
        <v>1576</v>
      </c>
      <c r="O26" s="93">
        <f>I20</f>
        <v>1274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8" t="s">
        <v>102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10</v>
      </c>
      <c r="M27" s="93">
        <f>I12</f>
        <v>2861</v>
      </c>
      <c r="N27" s="93">
        <f>I13</f>
        <v>4622</v>
      </c>
      <c r="O27" s="93">
        <f>I14</f>
        <v>4227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8" t="s">
        <v>103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4668</v>
      </c>
      <c r="N28" s="93">
        <f>I7</f>
        <v>8107</v>
      </c>
      <c r="O28" s="93">
        <f>I8</f>
        <v>8938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30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1" t="s">
        <v>101</v>
      </c>
      <c r="C30" s="75">
        <f t="shared" ref="C30:J32" si="0">C6+C12+C18+C24</f>
        <v>476</v>
      </c>
      <c r="D30" s="27">
        <f t="shared" si="0"/>
        <v>2073</v>
      </c>
      <c r="E30" s="27">
        <f t="shared" si="0"/>
        <v>2549</v>
      </c>
      <c r="F30" s="28">
        <f t="shared" si="0"/>
        <v>90.615001777461785</v>
      </c>
      <c r="G30" s="75">
        <f t="shared" si="0"/>
        <v>1440</v>
      </c>
      <c r="H30" s="27">
        <f t="shared" si="0"/>
        <v>7583</v>
      </c>
      <c r="I30" s="27">
        <f>I6+I12+I18+I24</f>
        <v>9023</v>
      </c>
      <c r="J30" s="67">
        <f t="shared" si="0"/>
        <v>79.743703049049941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2" t="s">
        <v>95</v>
      </c>
      <c r="C31" s="77">
        <f t="shared" si="0"/>
        <v>743</v>
      </c>
      <c r="D31" s="42">
        <f t="shared" si="0"/>
        <v>3356</v>
      </c>
      <c r="E31" s="42">
        <f t="shared" si="0"/>
        <v>4099</v>
      </c>
      <c r="F31" s="43">
        <f t="shared" si="0"/>
        <v>93.265073947667801</v>
      </c>
      <c r="G31" s="77">
        <f t="shared" si="0"/>
        <v>1862</v>
      </c>
      <c r="H31" s="42">
        <f t="shared" si="0"/>
        <v>12443</v>
      </c>
      <c r="I31" s="42">
        <f t="shared" si="0"/>
        <v>14305</v>
      </c>
      <c r="J31" s="72">
        <f t="shared" si="0"/>
        <v>86.372418790001191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2" t="s">
        <v>9</v>
      </c>
      <c r="C32" s="77">
        <f t="shared" si="0"/>
        <v>720</v>
      </c>
      <c r="D32" s="42">
        <f t="shared" si="0"/>
        <v>3197</v>
      </c>
      <c r="E32" s="42">
        <f t="shared" si="0"/>
        <v>3917</v>
      </c>
      <c r="F32" s="43">
        <f t="shared" si="0"/>
        <v>96.193516699410608</v>
      </c>
      <c r="G32" s="77">
        <f t="shared" si="0"/>
        <v>2514</v>
      </c>
      <c r="H32" s="42">
        <f t="shared" si="0"/>
        <v>11925</v>
      </c>
      <c r="I32" s="42">
        <f t="shared" si="0"/>
        <v>14439</v>
      </c>
      <c r="J32" s="72">
        <f t="shared" si="0"/>
        <v>93.245075879883757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2" t="s">
        <v>102</v>
      </c>
      <c r="C33" s="45">
        <f>C30/C31*100</f>
        <v>64.06460296096904</v>
      </c>
      <c r="D33" s="44">
        <f>D30/D31*100</f>
        <v>61.769964243146603</v>
      </c>
      <c r="E33" s="44">
        <f>E30/E31*100</f>
        <v>62.185898999756041</v>
      </c>
      <c r="F33" s="43"/>
      <c r="G33" s="45">
        <f>G30/G31*100</f>
        <v>77.336197636949521</v>
      </c>
      <c r="H33" s="44">
        <f>H30/H31*100</f>
        <v>60.941895041388726</v>
      </c>
      <c r="I33" s="44">
        <f>I30/I31*100</f>
        <v>63.075847605732264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2" t="s">
        <v>103</v>
      </c>
      <c r="C34" s="45">
        <f>C30/C32*100</f>
        <v>66.111111111111114</v>
      </c>
      <c r="D34" s="44">
        <f>D30/D32*100</f>
        <v>64.842039411948704</v>
      </c>
      <c r="E34" s="44">
        <f>E30/E32*100</f>
        <v>65.075312739341328</v>
      </c>
      <c r="F34" s="43"/>
      <c r="G34" s="45">
        <f>G30/G32*100</f>
        <v>57.279236276849645</v>
      </c>
      <c r="H34" s="44">
        <f>H30/H32*100</f>
        <v>63.589098532494759</v>
      </c>
      <c r="I34" s="44">
        <f>I30/I32*100</f>
        <v>62.490477179860108</v>
      </c>
      <c r="J34" s="43"/>
      <c r="K34" s="248" t="s">
        <v>79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3" t="s">
        <v>7</v>
      </c>
      <c r="C35" s="50">
        <f>C30/E30*100</f>
        <v>18.673989799921536</v>
      </c>
      <c r="D35" s="48">
        <f>D30/E30*100</f>
        <v>81.326010200078457</v>
      </c>
      <c r="E35" s="48">
        <f>SUM(C35:D35)</f>
        <v>100</v>
      </c>
      <c r="F35" s="49"/>
      <c r="G35" s="50">
        <f>G30/I30*100</f>
        <v>15.959215338579186</v>
      </c>
      <c r="H35" s="48">
        <f>H30/I30*100</f>
        <v>84.040784661420815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7" t="s">
        <v>101</v>
      </c>
      <c r="C36" s="75">
        <v>31</v>
      </c>
      <c r="D36" s="27">
        <v>233</v>
      </c>
      <c r="E36" s="27">
        <f>SUM(C36:D36)</f>
        <v>264</v>
      </c>
      <c r="F36" s="28">
        <f>E36/E42*100</f>
        <v>9.3849982225382149</v>
      </c>
      <c r="G36" s="75">
        <v>443</v>
      </c>
      <c r="H36" s="27">
        <v>1849</v>
      </c>
      <c r="I36" s="27">
        <f>G36+H36</f>
        <v>2292</v>
      </c>
      <c r="J36" s="28">
        <f>I36/I42*100</f>
        <v>20.256296950950066</v>
      </c>
      <c r="K36" s="56"/>
      <c r="Q36" s="57"/>
    </row>
    <row r="37" spans="1:17" ht="15" customHeight="1" x14ac:dyDescent="0.25">
      <c r="A37" s="260"/>
      <c r="B37" s="228" t="s">
        <v>97</v>
      </c>
      <c r="C37" s="76">
        <v>23</v>
      </c>
      <c r="D37" s="22">
        <v>273</v>
      </c>
      <c r="E37" s="158">
        <f>SUM(C37:D37)</f>
        <v>296</v>
      </c>
      <c r="F37" s="23">
        <f>E37/E43*100</f>
        <v>6.7349260523321961</v>
      </c>
      <c r="G37" s="76">
        <v>205</v>
      </c>
      <c r="H37" s="22">
        <v>2052</v>
      </c>
      <c r="I37" s="22">
        <f>G37+H37</f>
        <v>2257</v>
      </c>
      <c r="J37" s="23">
        <f>I37/I43*100</f>
        <v>13.627581209998793</v>
      </c>
      <c r="K37" s="56"/>
      <c r="L37" s="81" t="s">
        <v>8</v>
      </c>
      <c r="M37" s="82">
        <f>J6</f>
        <v>41.254971277065842</v>
      </c>
      <c r="Q37" s="57"/>
    </row>
    <row r="38" spans="1:17" ht="15" customHeight="1" x14ac:dyDescent="0.25">
      <c r="A38" s="260"/>
      <c r="B38" s="228" t="s">
        <v>9</v>
      </c>
      <c r="C38" s="76">
        <v>6</v>
      </c>
      <c r="D38" s="22">
        <v>149</v>
      </c>
      <c r="E38" s="22">
        <f>SUM(C38:D38)</f>
        <v>155</v>
      </c>
      <c r="F38" s="23">
        <f>E38/E44*100</f>
        <v>3.8064833005893908</v>
      </c>
      <c r="G38" s="76">
        <v>28</v>
      </c>
      <c r="H38" s="22">
        <v>1018</v>
      </c>
      <c r="I38" s="22">
        <f>G38+H38</f>
        <v>1046</v>
      </c>
      <c r="J38" s="23">
        <f>I38/I44*100</f>
        <v>6.7549241201162413</v>
      </c>
      <c r="K38" s="56"/>
      <c r="L38" s="81" t="s">
        <v>10</v>
      </c>
      <c r="M38" s="82">
        <f>J12</f>
        <v>25.285019885108262</v>
      </c>
      <c r="Q38" s="57"/>
    </row>
    <row r="39" spans="1:17" ht="15" customHeight="1" x14ac:dyDescent="0.25">
      <c r="A39" s="260"/>
      <c r="B39" s="228" t="s">
        <v>102</v>
      </c>
      <c r="C39" s="25">
        <f>C36/C37*100</f>
        <v>134.78260869565219</v>
      </c>
      <c r="D39" s="24">
        <f>D36/D37*100</f>
        <v>85.347985347985343</v>
      </c>
      <c r="E39" s="24">
        <f>E36/E37*100</f>
        <v>89.189189189189193</v>
      </c>
      <c r="F39" s="23"/>
      <c r="G39" s="25">
        <f>G36/G37*100</f>
        <v>216.09756097560978</v>
      </c>
      <c r="H39" s="24">
        <f>H36/H37*100</f>
        <v>90.107212475633531</v>
      </c>
      <c r="I39" s="24">
        <f>I36/I37*100</f>
        <v>101.55073105892778</v>
      </c>
      <c r="J39" s="23"/>
      <c r="K39" s="56"/>
      <c r="L39" s="81" t="s">
        <v>11</v>
      </c>
      <c r="M39" s="82">
        <f>J18</f>
        <v>13.20371188687583</v>
      </c>
      <c r="Q39" s="57"/>
    </row>
    <row r="40" spans="1:17" ht="15" customHeight="1" x14ac:dyDescent="0.25">
      <c r="A40" s="260"/>
      <c r="B40" s="228" t="s">
        <v>103</v>
      </c>
      <c r="C40" s="25">
        <f>C36/C38*100</f>
        <v>516.66666666666674</v>
      </c>
      <c r="D40" s="220">
        <f>D36/D38*100</f>
        <v>156.37583892617451</v>
      </c>
      <c r="E40" s="24">
        <f>E36/E38*100</f>
        <v>170.32258064516128</v>
      </c>
      <c r="F40" s="23"/>
      <c r="G40" s="25">
        <f>G36/G38*100</f>
        <v>1582.1428571428571</v>
      </c>
      <c r="H40" s="24">
        <f>H36/H38*100</f>
        <v>181.63064833005893</v>
      </c>
      <c r="I40" s="24">
        <f>I36/I38*100</f>
        <v>219.12045889101339</v>
      </c>
      <c r="J40" s="23"/>
      <c r="K40" s="56"/>
      <c r="L40" s="81" t="s">
        <v>12</v>
      </c>
      <c r="M40" s="82">
        <f>J24</f>
        <v>0</v>
      </c>
      <c r="Q40" s="57"/>
    </row>
    <row r="41" spans="1:17" ht="15" customHeight="1" thickBot="1" x14ac:dyDescent="0.3">
      <c r="A41" s="261"/>
      <c r="B41" s="234" t="s">
        <v>7</v>
      </c>
      <c r="C41" s="47">
        <f>C36/E36*100</f>
        <v>11.742424242424242</v>
      </c>
      <c r="D41" s="46">
        <f>D36/E36*100</f>
        <v>88.257575757575751</v>
      </c>
      <c r="E41" s="46">
        <f>SUM(C41:D41)</f>
        <v>100</v>
      </c>
      <c r="F41" s="26"/>
      <c r="G41" s="47">
        <f>G36/I36*100</f>
        <v>19.32809773123909</v>
      </c>
      <c r="H41" s="46">
        <f>H36/I36*100</f>
        <v>80.671902268760903</v>
      </c>
      <c r="I41" s="46">
        <f>SUM(G41:H41)</f>
        <v>100</v>
      </c>
      <c r="J41" s="26"/>
      <c r="K41" s="56"/>
      <c r="L41" s="81" t="s">
        <v>80</v>
      </c>
      <c r="M41" s="82">
        <f>J36</f>
        <v>20.256296950950066</v>
      </c>
      <c r="Q41" s="57"/>
    </row>
    <row r="42" spans="1:17" ht="15" customHeight="1" x14ac:dyDescent="0.25">
      <c r="A42" s="238" t="s">
        <v>77</v>
      </c>
      <c r="B42" s="235" t="s">
        <v>101</v>
      </c>
      <c r="C42" s="73">
        <f t="shared" ref="C42:D44" si="1">C30+C36</f>
        <v>507</v>
      </c>
      <c r="D42" s="51">
        <f t="shared" si="1"/>
        <v>2306</v>
      </c>
      <c r="E42" s="51">
        <f>SUM(C42:D42)</f>
        <v>2813</v>
      </c>
      <c r="F42" s="52">
        <f>F6+F12+F18+F24+F36</f>
        <v>100</v>
      </c>
      <c r="G42" s="73">
        <f>G30+G36</f>
        <v>1883</v>
      </c>
      <c r="H42" s="51">
        <f t="shared" ref="G42:H44" si="2">H30+H36</f>
        <v>9432</v>
      </c>
      <c r="I42" s="51">
        <f>SUM(G42:H42)</f>
        <v>11315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6" t="s">
        <v>97</v>
      </c>
      <c r="C43" s="74">
        <f t="shared" si="1"/>
        <v>766</v>
      </c>
      <c r="D43" s="32">
        <f t="shared" si="1"/>
        <v>3629</v>
      </c>
      <c r="E43" s="32">
        <f>SUM(C43:D43)</f>
        <v>4395</v>
      </c>
      <c r="F43" s="33">
        <f>F31+F37</f>
        <v>100</v>
      </c>
      <c r="G43" s="74">
        <f t="shared" si="2"/>
        <v>2067</v>
      </c>
      <c r="H43" s="32">
        <f t="shared" si="2"/>
        <v>14495</v>
      </c>
      <c r="I43" s="32">
        <f>SUM(G43:H43)</f>
        <v>16562</v>
      </c>
      <c r="J43" s="33">
        <f>J7+J13+J19+J25+J37</f>
        <v>99.999999999999986</v>
      </c>
      <c r="K43" s="56"/>
      <c r="Q43" s="57"/>
    </row>
    <row r="44" spans="1:17" ht="15" customHeight="1" x14ac:dyDescent="0.25">
      <c r="A44" s="238"/>
      <c r="B44" s="236" t="s">
        <v>9</v>
      </c>
      <c r="C44" s="74">
        <f t="shared" si="1"/>
        <v>726</v>
      </c>
      <c r="D44" s="32">
        <f t="shared" si="1"/>
        <v>3346</v>
      </c>
      <c r="E44" s="32">
        <f>SUM(C44:D44)</f>
        <v>4072</v>
      </c>
      <c r="F44" s="33">
        <f>F32+F38</f>
        <v>100</v>
      </c>
      <c r="G44" s="74">
        <f t="shared" si="2"/>
        <v>2542</v>
      </c>
      <c r="H44" s="32">
        <f t="shared" si="2"/>
        <v>12943</v>
      </c>
      <c r="I44" s="192">
        <f>SUM(G44:H44)</f>
        <v>15485</v>
      </c>
      <c r="J44" s="33">
        <f>J32+J38</f>
        <v>100</v>
      </c>
      <c r="K44" s="56"/>
      <c r="Q44" s="57"/>
    </row>
    <row r="45" spans="1:17" ht="15" customHeight="1" x14ac:dyDescent="0.25">
      <c r="A45" s="238"/>
      <c r="B45" s="236" t="s">
        <v>102</v>
      </c>
      <c r="C45" s="35">
        <f>C42/C43*100</f>
        <v>66.187989556135776</v>
      </c>
      <c r="D45" s="34">
        <f>D42/D43*100</f>
        <v>63.54367594378617</v>
      </c>
      <c r="E45" s="34">
        <f>E42/E43*100</f>
        <v>64.004550625711033</v>
      </c>
      <c r="F45" s="33"/>
      <c r="G45" s="35">
        <f>G42/G43*100</f>
        <v>91.09820996613449</v>
      </c>
      <c r="H45" s="34">
        <f>H42/H43*100</f>
        <v>65.070714039323903</v>
      </c>
      <c r="I45" s="34">
        <f>I42/I43*100</f>
        <v>68.319043593768868</v>
      </c>
      <c r="J45" s="33"/>
      <c r="K45" s="56"/>
      <c r="Q45" s="57"/>
    </row>
    <row r="46" spans="1:17" ht="15" customHeight="1" x14ac:dyDescent="0.25">
      <c r="A46" s="238"/>
      <c r="B46" s="236" t="s">
        <v>103</v>
      </c>
      <c r="C46" s="35">
        <f>C42/C44*100</f>
        <v>69.834710743801651</v>
      </c>
      <c r="D46" s="34">
        <f>D42/D44*100</f>
        <v>68.918111177525404</v>
      </c>
      <c r="E46" s="34">
        <f>E42/E44*100</f>
        <v>69.081532416502938</v>
      </c>
      <c r="F46" s="33"/>
      <c r="G46" s="35">
        <f>G42/G44*100</f>
        <v>74.075531077891426</v>
      </c>
      <c r="H46" s="34">
        <f>H42/H44*100</f>
        <v>72.873367843622034</v>
      </c>
      <c r="I46" s="34">
        <f>I42/I44*100</f>
        <v>73.070713593800448</v>
      </c>
      <c r="J46" s="33"/>
      <c r="K46" s="56"/>
      <c r="Q46" s="57"/>
    </row>
    <row r="47" spans="1:17" ht="15" customHeight="1" thickBot="1" x14ac:dyDescent="0.3">
      <c r="A47" s="239"/>
      <c r="B47" s="237" t="s">
        <v>7</v>
      </c>
      <c r="C47" s="38">
        <f>C42/E42*100</f>
        <v>18.023462495556345</v>
      </c>
      <c r="D47" s="36">
        <f>D42/E42*100</f>
        <v>81.976537504443655</v>
      </c>
      <c r="E47" s="36">
        <f>SUM(C47:D47)</f>
        <v>100</v>
      </c>
      <c r="F47" s="37"/>
      <c r="G47" s="38">
        <f>G42/I42*100</f>
        <v>16.641626159964648</v>
      </c>
      <c r="H47" s="36">
        <f>H42/I42*100</f>
        <v>83.358373840035355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K87" sqref="K87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107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96</v>
      </c>
      <c r="B4" s="274" t="s">
        <v>101</v>
      </c>
      <c r="C4" s="274"/>
      <c r="D4" s="274"/>
      <c r="E4" s="275" t="s">
        <v>97</v>
      </c>
      <c r="F4" s="274"/>
      <c r="G4" s="276"/>
      <c r="H4" s="274" t="s">
        <v>9</v>
      </c>
      <c r="I4" s="274"/>
      <c r="J4" s="274"/>
      <c r="K4" s="277" t="s">
        <v>102</v>
      </c>
      <c r="L4" s="278"/>
      <c r="M4" s="274" t="s">
        <v>103</v>
      </c>
      <c r="N4" s="274"/>
      <c r="O4" s="279" t="s">
        <v>98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15.992463703867893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292</v>
      </c>
      <c r="C6" s="123">
        <v>1443</v>
      </c>
      <c r="D6" s="127">
        <f t="shared" ref="D6:D37" si="1">IF($C$83&lt;&gt;0,C6/$C$83*100,0)</f>
        <v>15.992463703867893</v>
      </c>
      <c r="E6" s="124">
        <v>671</v>
      </c>
      <c r="F6" s="123">
        <v>3305</v>
      </c>
      <c r="G6" s="125">
        <f t="shared" ref="G6:G37" si="2">IF($F$83&lt;&gt;0,F6/$F$83*100,0)</f>
        <v>23.103809856693463</v>
      </c>
      <c r="H6" s="122">
        <v>848</v>
      </c>
      <c r="I6" s="123">
        <v>4215</v>
      </c>
      <c r="J6" s="127">
        <f t="shared" ref="J6:J37" si="3">IF($I$83&lt;&gt;0,I6/$I$83*100,0)</f>
        <v>29.191772283399125</v>
      </c>
      <c r="K6" s="132">
        <f t="shared" ref="K6:K37" si="4">IF(OR(B6&lt;&gt;0)*(E6&lt;&gt;0),B6/E6*100," ")</f>
        <v>43.517138599105813</v>
      </c>
      <c r="L6" s="133">
        <f t="shared" ref="L6:L37" si="5">IF(OR(C6&lt;&gt;0)*(F6&lt;&gt;0),C6/F6*100," ")</f>
        <v>43.661119515885019</v>
      </c>
      <c r="M6" s="189">
        <f t="shared" ref="M6:M37" si="6">IF(OR(B6&lt;&gt;0)*(H6&lt;&gt;0),B6/H6*100," ")</f>
        <v>34.433962264150942</v>
      </c>
      <c r="N6" s="190">
        <f t="shared" ref="N6:N37" si="7">IF(OR(C6&lt;&gt;0)*(I6&lt;&gt;0),C6/I6*100," ")</f>
        <v>34.234875444839858</v>
      </c>
      <c r="O6" s="131">
        <f>IF(OR(E6&lt;&gt;0)*(H6&lt;&gt;0),E6/H6*100," ")</f>
        <v>79.127358490566039</v>
      </c>
      <c r="P6" s="133">
        <f>IF(OR(F6&lt;&gt;0)*(I6&lt;&gt;0),F6/I6*100," ")</f>
        <v>78.410438908659557</v>
      </c>
      <c r="Q6" t="str">
        <f t="shared" si="0"/>
        <v>Hrvatska</v>
      </c>
      <c r="R6" s="101">
        <f t="shared" ref="R6:R14" si="8">D7</f>
        <v>15.959215338579186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81</v>
      </c>
      <c r="B7" s="108">
        <v>476</v>
      </c>
      <c r="C7" s="109">
        <v>1440</v>
      </c>
      <c r="D7" s="128">
        <f t="shared" si="1"/>
        <v>15.959215338579186</v>
      </c>
      <c r="E7" s="112">
        <v>743</v>
      </c>
      <c r="F7" s="109">
        <v>1862</v>
      </c>
      <c r="G7" s="39">
        <f t="shared" si="2"/>
        <v>13.016427822439706</v>
      </c>
      <c r="H7" s="108">
        <v>720</v>
      </c>
      <c r="I7" s="109">
        <v>2514</v>
      </c>
      <c r="J7" s="127">
        <f t="shared" si="3"/>
        <v>17.411178059422397</v>
      </c>
      <c r="K7" s="132">
        <f t="shared" si="4"/>
        <v>64.06460296096904</v>
      </c>
      <c r="L7" s="133">
        <f t="shared" si="5"/>
        <v>77.336197636949521</v>
      </c>
      <c r="M7" s="40">
        <f t="shared" si="6"/>
        <v>66.111111111111114</v>
      </c>
      <c r="N7" s="41">
        <f t="shared" si="7"/>
        <v>57.279236276849645</v>
      </c>
      <c r="O7" s="131">
        <f t="shared" ref="O7:O38" si="9">IF(OR(E7&lt;&gt;0)*(H7&lt;&gt;0),E7/H7*100," ")</f>
        <v>103.19444444444446</v>
      </c>
      <c r="P7" s="133">
        <f t="shared" ref="P7:P70" si="10">IF(OR(F7&lt;&gt;0)*(I7&lt;&gt;0),F7/I7*100," ")</f>
        <v>74.065234685759734</v>
      </c>
      <c r="Q7" t="str">
        <f t="shared" si="0"/>
        <v>Slovenija</v>
      </c>
      <c r="R7" s="101">
        <f t="shared" si="8"/>
        <v>13.853485536961099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20</v>
      </c>
      <c r="B8" s="108">
        <v>624</v>
      </c>
      <c r="C8" s="109">
        <v>1250</v>
      </c>
      <c r="D8" s="128">
        <f t="shared" si="1"/>
        <v>13.853485536961099</v>
      </c>
      <c r="E8" s="112">
        <v>960</v>
      </c>
      <c r="F8" s="109">
        <v>2500</v>
      </c>
      <c r="G8" s="39">
        <f t="shared" si="2"/>
        <v>17.476406850751484</v>
      </c>
      <c r="H8" s="108">
        <v>695</v>
      </c>
      <c r="I8" s="109">
        <v>1636</v>
      </c>
      <c r="J8" s="127">
        <f t="shared" si="3"/>
        <v>11.330424544636056</v>
      </c>
      <c r="K8" s="132">
        <f t="shared" si="4"/>
        <v>65</v>
      </c>
      <c r="L8" s="133">
        <f t="shared" si="5"/>
        <v>50</v>
      </c>
      <c r="M8" s="40">
        <f t="shared" si="6"/>
        <v>89.7841726618705</v>
      </c>
      <c r="N8" s="41">
        <f t="shared" si="7"/>
        <v>76.40586797066014</v>
      </c>
      <c r="O8" s="131">
        <f t="shared" si="9"/>
        <v>138.12949640287769</v>
      </c>
      <c r="P8" s="133">
        <f t="shared" si="10"/>
        <v>152.81173594132028</v>
      </c>
      <c r="Q8" t="str">
        <f t="shared" si="0"/>
        <v>Austrija</v>
      </c>
      <c r="R8" s="101">
        <f t="shared" si="8"/>
        <v>13.532084672503602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28</v>
      </c>
      <c r="B9" s="108">
        <v>322</v>
      </c>
      <c r="C9" s="109">
        <v>1221</v>
      </c>
      <c r="D9" s="128">
        <f t="shared" si="1"/>
        <v>13.532084672503602</v>
      </c>
      <c r="E9" s="112">
        <v>689</v>
      </c>
      <c r="F9" s="109">
        <v>2610</v>
      </c>
      <c r="G9" s="39">
        <f t="shared" si="2"/>
        <v>18.24536875218455</v>
      </c>
      <c r="H9" s="108">
        <v>658</v>
      </c>
      <c r="I9" s="109">
        <v>2236</v>
      </c>
      <c r="J9" s="127">
        <f t="shared" si="3"/>
        <v>15.485836969319205</v>
      </c>
      <c r="K9" s="132">
        <f t="shared" si="4"/>
        <v>46.734397677793908</v>
      </c>
      <c r="L9" s="133">
        <f t="shared" si="5"/>
        <v>46.781609195402297</v>
      </c>
      <c r="M9" s="40">
        <f t="shared" si="6"/>
        <v>48.936170212765958</v>
      </c>
      <c r="N9" s="41">
        <f t="shared" si="7"/>
        <v>54.606440071556349</v>
      </c>
      <c r="O9" s="131">
        <f t="shared" si="9"/>
        <v>104.7112462006079</v>
      </c>
      <c r="P9" s="133">
        <f t="shared" si="10"/>
        <v>116.7262969588551</v>
      </c>
      <c r="Q9" t="str">
        <f t="shared" si="0"/>
        <v>Poljska</v>
      </c>
      <c r="R9" s="101">
        <f t="shared" si="8"/>
        <v>5.8406295023827992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26</v>
      </c>
      <c r="B10" s="108">
        <v>175</v>
      </c>
      <c r="C10" s="109">
        <v>527</v>
      </c>
      <c r="D10" s="128">
        <f t="shared" si="1"/>
        <v>5.8406295023827992</v>
      </c>
      <c r="E10" s="112">
        <v>185</v>
      </c>
      <c r="F10" s="109">
        <v>399</v>
      </c>
      <c r="G10" s="39">
        <f t="shared" si="2"/>
        <v>2.7892345333799371</v>
      </c>
      <c r="H10" s="108">
        <v>79</v>
      </c>
      <c r="I10" s="109">
        <v>219</v>
      </c>
      <c r="J10" s="127">
        <f t="shared" si="3"/>
        <v>1.5167255350093496</v>
      </c>
      <c r="K10" s="132">
        <f t="shared" si="4"/>
        <v>94.594594594594597</v>
      </c>
      <c r="L10" s="133">
        <f t="shared" si="5"/>
        <v>132.08020050125313</v>
      </c>
      <c r="M10" s="40">
        <f t="shared" si="6"/>
        <v>221.51898734177215</v>
      </c>
      <c r="N10" s="41">
        <f t="shared" si="7"/>
        <v>240.63926940639271</v>
      </c>
      <c r="O10" s="131">
        <f t="shared" si="9"/>
        <v>234.17721518987344</v>
      </c>
      <c r="P10" s="133">
        <f t="shared" si="10"/>
        <v>182.1917808219178</v>
      </c>
      <c r="Q10" t="str">
        <f t="shared" si="0"/>
        <v>Ostale azijske zemlje</v>
      </c>
      <c r="R10" s="101">
        <f t="shared" si="8"/>
        <v>4.5439432561232405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108</v>
      </c>
      <c r="B11" s="116">
        <v>13</v>
      </c>
      <c r="C11" s="117">
        <v>410</v>
      </c>
      <c r="D11" s="129">
        <f t="shared" si="1"/>
        <v>4.5439432561232405</v>
      </c>
      <c r="E11" s="118">
        <v>31</v>
      </c>
      <c r="F11" s="117">
        <v>327</v>
      </c>
      <c r="G11" s="119">
        <f t="shared" si="2"/>
        <v>2.2859140160782943</v>
      </c>
      <c r="H11" s="116">
        <v>4</v>
      </c>
      <c r="I11" s="110">
        <v>28</v>
      </c>
      <c r="J11" s="152">
        <f t="shared" si="3"/>
        <v>0.19391924648521366</v>
      </c>
      <c r="K11" s="195">
        <f t="shared" si="4"/>
        <v>41.935483870967744</v>
      </c>
      <c r="L11" s="196">
        <f t="shared" si="5"/>
        <v>125.3822629969419</v>
      </c>
      <c r="M11" s="197">
        <f t="shared" si="6"/>
        <v>325</v>
      </c>
      <c r="N11" s="214">
        <f t="shared" si="7"/>
        <v>1464.2857142857142</v>
      </c>
      <c r="O11" s="215">
        <f t="shared" si="9"/>
        <v>775</v>
      </c>
      <c r="P11" s="196">
        <f t="shared" si="10"/>
        <v>1167.8571428571429</v>
      </c>
      <c r="Q11" t="str">
        <f t="shared" si="0"/>
        <v>Italija</v>
      </c>
      <c r="R11" s="101">
        <f t="shared" si="8"/>
        <v>4.3444530643910007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40</v>
      </c>
      <c r="B12" s="116">
        <v>146</v>
      </c>
      <c r="C12" s="117">
        <v>392</v>
      </c>
      <c r="D12" s="129">
        <f t="shared" si="1"/>
        <v>4.3444530643910007</v>
      </c>
      <c r="E12" s="118">
        <v>188</v>
      </c>
      <c r="F12" s="117">
        <v>517</v>
      </c>
      <c r="G12" s="119">
        <f t="shared" si="2"/>
        <v>3.6141209367354072</v>
      </c>
      <c r="H12" s="116">
        <v>303</v>
      </c>
      <c r="I12" s="110">
        <v>747</v>
      </c>
      <c r="J12" s="152">
        <f t="shared" si="3"/>
        <v>5.1734884687305218</v>
      </c>
      <c r="K12" s="195">
        <f t="shared" si="4"/>
        <v>77.659574468085097</v>
      </c>
      <c r="L12" s="196">
        <f t="shared" si="5"/>
        <v>75.822050290135394</v>
      </c>
      <c r="M12" s="197">
        <f t="shared" si="6"/>
        <v>48.184818481848183</v>
      </c>
      <c r="N12" s="214">
        <f t="shared" si="7"/>
        <v>52.476572958500668</v>
      </c>
      <c r="O12" s="215">
        <f t="shared" si="9"/>
        <v>62.046204620462042</v>
      </c>
      <c r="P12" s="196">
        <f t="shared" si="10"/>
        <v>69.210174029451139</v>
      </c>
      <c r="Q12" t="str">
        <f t="shared" si="0"/>
        <v>Mađarska</v>
      </c>
      <c r="R12" s="101">
        <f t="shared" si="8"/>
        <v>4.3112046991022934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44</v>
      </c>
      <c r="B13" s="116">
        <v>160</v>
      </c>
      <c r="C13" s="117">
        <v>389</v>
      </c>
      <c r="D13" s="129">
        <f t="shared" si="1"/>
        <v>4.3112046991022934</v>
      </c>
      <c r="E13" s="118">
        <v>148</v>
      </c>
      <c r="F13" s="117">
        <v>400</v>
      </c>
      <c r="G13" s="119">
        <f t="shared" si="2"/>
        <v>2.7962250961202377</v>
      </c>
      <c r="H13" s="116">
        <v>111</v>
      </c>
      <c r="I13" s="110">
        <v>314</v>
      </c>
      <c r="J13" s="152">
        <f t="shared" si="3"/>
        <v>2.1746658355841815</v>
      </c>
      <c r="K13" s="195">
        <f t="shared" si="4"/>
        <v>108.10810810810811</v>
      </c>
      <c r="L13" s="196">
        <f t="shared" si="5"/>
        <v>97.25</v>
      </c>
      <c r="M13" s="197">
        <f t="shared" si="6"/>
        <v>144.14414414414415</v>
      </c>
      <c r="N13" s="214">
        <f t="shared" si="7"/>
        <v>123.88535031847134</v>
      </c>
      <c r="O13" s="215">
        <f t="shared" si="9"/>
        <v>133.33333333333331</v>
      </c>
      <c r="P13" s="196">
        <f t="shared" si="10"/>
        <v>127.38853503184713</v>
      </c>
      <c r="Q13" t="str">
        <f t="shared" si="0"/>
        <v>Bosna i Hercegovina</v>
      </c>
      <c r="R13" s="101">
        <f t="shared" si="8"/>
        <v>4.2668735453840183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109</v>
      </c>
      <c r="B14" s="116">
        <v>34</v>
      </c>
      <c r="C14" s="117">
        <v>385</v>
      </c>
      <c r="D14" s="129">
        <f t="shared" si="1"/>
        <v>4.2668735453840183</v>
      </c>
      <c r="E14" s="118">
        <v>44</v>
      </c>
      <c r="F14" s="117">
        <v>448</v>
      </c>
      <c r="G14" s="119">
        <f t="shared" si="2"/>
        <v>3.1317721076546663</v>
      </c>
      <c r="H14" s="116">
        <v>69</v>
      </c>
      <c r="I14" s="110">
        <v>948</v>
      </c>
      <c r="J14" s="152">
        <f t="shared" si="3"/>
        <v>6.5655516309993764</v>
      </c>
      <c r="K14" s="195">
        <f t="shared" si="4"/>
        <v>77.272727272727266</v>
      </c>
      <c r="L14" s="196">
        <f t="shared" si="5"/>
        <v>85.9375</v>
      </c>
      <c r="M14" s="197">
        <f t="shared" si="6"/>
        <v>49.275362318840585</v>
      </c>
      <c r="N14" s="214">
        <f t="shared" si="7"/>
        <v>40.611814345991561</v>
      </c>
      <c r="O14" s="215">
        <f t="shared" si="9"/>
        <v>63.768115942028977</v>
      </c>
      <c r="P14" s="196">
        <f t="shared" si="10"/>
        <v>47.257383966244724</v>
      </c>
      <c r="Q14" t="str">
        <f t="shared" si="0"/>
        <v>Švicarska</v>
      </c>
      <c r="R14" s="101">
        <f t="shared" si="8"/>
        <v>3.1031807602792862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19</v>
      </c>
      <c r="B15" s="116">
        <v>64</v>
      </c>
      <c r="C15" s="117">
        <v>280</v>
      </c>
      <c r="D15" s="129">
        <f t="shared" si="1"/>
        <v>3.1031807602792862</v>
      </c>
      <c r="E15" s="118">
        <v>30</v>
      </c>
      <c r="F15" s="117">
        <v>104</v>
      </c>
      <c r="G15" s="119">
        <f t="shared" si="2"/>
        <v>0.72701852499126174</v>
      </c>
      <c r="H15" s="116">
        <v>58</v>
      </c>
      <c r="I15" s="110">
        <v>162</v>
      </c>
      <c r="J15" s="152">
        <f t="shared" si="3"/>
        <v>1.1219613546644505</v>
      </c>
      <c r="K15" s="195">
        <f t="shared" si="4"/>
        <v>213.33333333333334</v>
      </c>
      <c r="L15" s="196">
        <f t="shared" si="5"/>
        <v>269.23076923076923</v>
      </c>
      <c r="M15" s="197">
        <f t="shared" si="6"/>
        <v>110.34482758620689</v>
      </c>
      <c r="N15" s="214">
        <f t="shared" si="7"/>
        <v>172.83950617283949</v>
      </c>
      <c r="O15" s="215">
        <f t="shared" si="9"/>
        <v>51.724137931034484</v>
      </c>
      <c r="P15" s="196">
        <f t="shared" si="10"/>
        <v>64.197530864197532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45</v>
      </c>
      <c r="B16" s="79">
        <v>10</v>
      </c>
      <c r="C16" s="5">
        <v>266</v>
      </c>
      <c r="D16" s="130">
        <f t="shared" si="1"/>
        <v>2.948021722265322</v>
      </c>
      <c r="E16" s="80">
        <v>3</v>
      </c>
      <c r="F16" s="5">
        <v>155</v>
      </c>
      <c r="G16" s="94">
        <f t="shared" si="2"/>
        <v>1.083537224746592</v>
      </c>
      <c r="H16" s="79">
        <v>3</v>
      </c>
      <c r="I16" s="5">
        <v>3</v>
      </c>
      <c r="J16" s="153">
        <f t="shared" si="3"/>
        <v>2.0777062123415749E-2</v>
      </c>
      <c r="K16" s="194">
        <f t="shared" si="4"/>
        <v>333.33333333333337</v>
      </c>
      <c r="L16" s="198">
        <f t="shared" si="5"/>
        <v>171.61290322580643</v>
      </c>
      <c r="M16" s="95">
        <f t="shared" si="6"/>
        <v>333.33333333333337</v>
      </c>
      <c r="N16" s="96">
        <f t="shared" si="7"/>
        <v>8866.6666666666679</v>
      </c>
      <c r="O16" s="199">
        <f t="shared" si="9"/>
        <v>100</v>
      </c>
      <c r="P16" s="198">
        <f t="shared" si="10"/>
        <v>5166.6666666666661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47</v>
      </c>
      <c r="B17" s="79">
        <v>38</v>
      </c>
      <c r="C17" s="5">
        <v>132</v>
      </c>
      <c r="D17" s="130">
        <f t="shared" si="1"/>
        <v>1.4629280727030922</v>
      </c>
      <c r="E17" s="80">
        <v>16</v>
      </c>
      <c r="F17" s="5">
        <v>31</v>
      </c>
      <c r="G17" s="94">
        <f t="shared" si="2"/>
        <v>0.21670744494931843</v>
      </c>
      <c r="H17" s="79">
        <v>16</v>
      </c>
      <c r="I17" s="5">
        <v>26</v>
      </c>
      <c r="J17" s="153">
        <f t="shared" si="3"/>
        <v>0.18006787173626984</v>
      </c>
      <c r="K17" s="194">
        <f t="shared" si="4"/>
        <v>237.5</v>
      </c>
      <c r="L17" s="198">
        <f t="shared" si="5"/>
        <v>425.80645161290317</v>
      </c>
      <c r="M17" s="95">
        <f t="shared" si="6"/>
        <v>237.5</v>
      </c>
      <c r="N17" s="96">
        <f t="shared" si="7"/>
        <v>507.69230769230768</v>
      </c>
      <c r="O17" s="199">
        <f t="shared" si="9"/>
        <v>100</v>
      </c>
      <c r="P17" s="198">
        <f t="shared" si="10"/>
        <v>119.23076923076923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52</v>
      </c>
      <c r="B18" s="79">
        <v>20</v>
      </c>
      <c r="C18" s="5">
        <v>129</v>
      </c>
      <c r="D18" s="130">
        <f t="shared" si="1"/>
        <v>1.4296797074143854</v>
      </c>
      <c r="E18" s="80">
        <v>24</v>
      </c>
      <c r="F18" s="5">
        <v>127</v>
      </c>
      <c r="G18" s="94">
        <f t="shared" si="2"/>
        <v>0.8878014680181755</v>
      </c>
      <c r="H18" s="79">
        <v>30</v>
      </c>
      <c r="I18" s="5">
        <v>199</v>
      </c>
      <c r="J18" s="153">
        <f t="shared" si="3"/>
        <v>1.3782117875199114</v>
      </c>
      <c r="K18" s="194">
        <f t="shared" si="4"/>
        <v>83.333333333333343</v>
      </c>
      <c r="L18" s="198">
        <f t="shared" si="5"/>
        <v>101.5748031496063</v>
      </c>
      <c r="M18" s="95">
        <f t="shared" si="6"/>
        <v>66.666666666666657</v>
      </c>
      <c r="N18" s="96">
        <f t="shared" si="7"/>
        <v>64.824120603015075</v>
      </c>
      <c r="O18" s="199">
        <f t="shared" si="9"/>
        <v>80</v>
      </c>
      <c r="P18" s="198">
        <f t="shared" si="10"/>
        <v>63.819095477386931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25</v>
      </c>
      <c r="B19" s="141">
        <v>25</v>
      </c>
      <c r="C19" s="111">
        <v>120</v>
      </c>
      <c r="D19" s="130">
        <f t="shared" si="1"/>
        <v>1.3299346115482655</v>
      </c>
      <c r="E19" s="80">
        <v>25</v>
      </c>
      <c r="F19" s="5">
        <v>76</v>
      </c>
      <c r="G19" s="94">
        <f t="shared" si="2"/>
        <v>0.53128276826284515</v>
      </c>
      <c r="H19" s="79">
        <v>42</v>
      </c>
      <c r="I19" s="5">
        <v>108</v>
      </c>
      <c r="J19" s="153">
        <f t="shared" si="3"/>
        <v>0.74797423644296701</v>
      </c>
      <c r="K19" s="194">
        <f t="shared" si="4"/>
        <v>100</v>
      </c>
      <c r="L19" s="198">
        <f t="shared" si="5"/>
        <v>157.89473684210526</v>
      </c>
      <c r="M19" s="95">
        <f t="shared" si="6"/>
        <v>59.523809523809526</v>
      </c>
      <c r="N19" s="96">
        <f t="shared" si="7"/>
        <v>111.11111111111111</v>
      </c>
      <c r="O19" s="199">
        <f t="shared" si="9"/>
        <v>59.523809523809526</v>
      </c>
      <c r="P19" s="198">
        <f t="shared" si="10"/>
        <v>70.370370370370367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51</v>
      </c>
      <c r="B20" s="141">
        <v>23</v>
      </c>
      <c r="C20" s="111">
        <v>114</v>
      </c>
      <c r="D20" s="130">
        <f t="shared" si="1"/>
        <v>1.2634378809708522</v>
      </c>
      <c r="E20" s="80">
        <v>136</v>
      </c>
      <c r="F20" s="5">
        <v>465</v>
      </c>
      <c r="G20" s="94">
        <f t="shared" si="2"/>
        <v>3.2506116742397761</v>
      </c>
      <c r="H20" s="79">
        <v>73</v>
      </c>
      <c r="I20" s="5">
        <v>296</v>
      </c>
      <c r="J20" s="153">
        <f t="shared" si="3"/>
        <v>2.0500034628436872</v>
      </c>
      <c r="K20" s="194">
        <f t="shared" si="4"/>
        <v>16.911764705882355</v>
      </c>
      <c r="L20" s="198">
        <f t="shared" si="5"/>
        <v>24.516129032258064</v>
      </c>
      <c r="M20" s="95">
        <f t="shared" si="6"/>
        <v>31.506849315068493</v>
      </c>
      <c r="N20" s="96">
        <f t="shared" si="7"/>
        <v>38.513513513513516</v>
      </c>
      <c r="O20" s="199">
        <f t="shared" si="9"/>
        <v>186.30136986301369</v>
      </c>
      <c r="P20" s="198">
        <f t="shared" si="10"/>
        <v>157.09459459459461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27</v>
      </c>
      <c r="B21" s="79">
        <v>3</v>
      </c>
      <c r="C21" s="5">
        <v>89</v>
      </c>
      <c r="D21" s="130">
        <f t="shared" si="1"/>
        <v>0.98636817023163037</v>
      </c>
      <c r="E21" s="80">
        <v>0</v>
      </c>
      <c r="F21" s="5">
        <v>68</v>
      </c>
      <c r="G21" s="94">
        <f t="shared" si="2"/>
        <v>0.47535826634044043</v>
      </c>
      <c r="H21" s="79">
        <v>13</v>
      </c>
      <c r="I21" s="5">
        <v>55</v>
      </c>
      <c r="J21" s="153">
        <f t="shared" si="3"/>
        <v>0.38091280559595542</v>
      </c>
      <c r="K21" s="194" t="str">
        <f t="shared" si="4"/>
        <v xml:space="preserve"> </v>
      </c>
      <c r="L21" s="198">
        <f t="shared" si="5"/>
        <v>130.88235294117646</v>
      </c>
      <c r="M21" s="95">
        <f t="shared" si="6"/>
        <v>23.076923076923077</v>
      </c>
      <c r="N21" s="96">
        <f t="shared" si="7"/>
        <v>161.81818181818181</v>
      </c>
      <c r="O21" s="199" t="str">
        <f t="shared" si="9"/>
        <v xml:space="preserve"> </v>
      </c>
      <c r="P21" s="198">
        <f t="shared" si="10"/>
        <v>123.63636363636363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34</v>
      </c>
      <c r="B22" s="141">
        <v>16</v>
      </c>
      <c r="C22" s="111">
        <v>72</v>
      </c>
      <c r="D22" s="130">
        <f t="shared" si="1"/>
        <v>0.79796076692895934</v>
      </c>
      <c r="E22" s="80">
        <v>42</v>
      </c>
      <c r="F22" s="5">
        <v>175</v>
      </c>
      <c r="G22" s="94">
        <f t="shared" si="2"/>
        <v>1.223348479552604</v>
      </c>
      <c r="H22" s="79">
        <v>18</v>
      </c>
      <c r="I22" s="5">
        <v>54</v>
      </c>
      <c r="J22" s="153">
        <f t="shared" si="3"/>
        <v>0.37398711822148351</v>
      </c>
      <c r="K22" s="194">
        <f t="shared" si="4"/>
        <v>38.095238095238095</v>
      </c>
      <c r="L22" s="198">
        <f t="shared" si="5"/>
        <v>41.142857142857139</v>
      </c>
      <c r="M22" s="95">
        <f t="shared" si="6"/>
        <v>88.888888888888886</v>
      </c>
      <c r="N22" s="96">
        <f t="shared" si="7"/>
        <v>133.33333333333331</v>
      </c>
      <c r="O22" s="199">
        <f t="shared" si="9"/>
        <v>233.33333333333334</v>
      </c>
      <c r="P22" s="198">
        <f t="shared" si="10"/>
        <v>324.07407407407408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49</v>
      </c>
      <c r="B23" s="141">
        <v>25</v>
      </c>
      <c r="C23" s="111">
        <v>54</v>
      </c>
      <c r="D23" s="130">
        <f t="shared" si="1"/>
        <v>0.59847057519671953</v>
      </c>
      <c r="E23" s="80">
        <v>12</v>
      </c>
      <c r="F23" s="5">
        <v>34</v>
      </c>
      <c r="G23" s="94">
        <f t="shared" si="2"/>
        <v>0.23767913317022021</v>
      </c>
      <c r="H23" s="79">
        <v>14</v>
      </c>
      <c r="I23" s="5">
        <v>40</v>
      </c>
      <c r="J23" s="153">
        <f t="shared" si="3"/>
        <v>0.27702749497887663</v>
      </c>
      <c r="K23" s="194">
        <f t="shared" si="4"/>
        <v>208.33333333333334</v>
      </c>
      <c r="L23" s="198">
        <f t="shared" si="5"/>
        <v>158.8235294117647</v>
      </c>
      <c r="M23" s="95">
        <f t="shared" si="6"/>
        <v>178.57142857142858</v>
      </c>
      <c r="N23" s="96">
        <f t="shared" si="7"/>
        <v>135</v>
      </c>
      <c r="O23" s="199">
        <f t="shared" si="9"/>
        <v>85.714285714285708</v>
      </c>
      <c r="P23" s="198">
        <f t="shared" si="10"/>
        <v>85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104</v>
      </c>
      <c r="B24" s="141">
        <v>1</v>
      </c>
      <c r="C24" s="111">
        <v>50</v>
      </c>
      <c r="D24" s="130">
        <f t="shared" si="1"/>
        <v>0.55413942147844397</v>
      </c>
      <c r="E24" s="80">
        <v>0</v>
      </c>
      <c r="F24" s="5">
        <v>0</v>
      </c>
      <c r="G24" s="94">
        <f t="shared" si="2"/>
        <v>0</v>
      </c>
      <c r="H24" s="79">
        <v>0</v>
      </c>
      <c r="I24" s="5">
        <v>0</v>
      </c>
      <c r="J24" s="153">
        <f t="shared" si="3"/>
        <v>0</v>
      </c>
      <c r="K24" s="194" t="str">
        <f t="shared" si="4"/>
        <v xml:space="preserve"> </v>
      </c>
      <c r="L24" s="198" t="str">
        <f t="shared" si="5"/>
        <v xml:space="preserve"> </v>
      </c>
      <c r="M24" s="95" t="str">
        <f t="shared" si="6"/>
        <v xml:space="preserve"> </v>
      </c>
      <c r="N24" s="96" t="str">
        <f t="shared" si="7"/>
        <v xml:space="preserve"> </v>
      </c>
      <c r="O24" s="199" t="str">
        <f t="shared" si="9"/>
        <v xml:space="preserve"> </v>
      </c>
      <c r="P24" s="198" t="str">
        <f t="shared" si="10"/>
        <v xml:space="preserve"> 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24</v>
      </c>
      <c r="B25" s="141">
        <v>16</v>
      </c>
      <c r="C25" s="111">
        <v>47</v>
      </c>
      <c r="D25" s="130">
        <f t="shared" si="1"/>
        <v>0.5208910561897373</v>
      </c>
      <c r="E25" s="80">
        <v>6</v>
      </c>
      <c r="F25" s="5">
        <v>14</v>
      </c>
      <c r="G25" s="94">
        <f t="shared" si="2"/>
        <v>9.7867878364208322E-2</v>
      </c>
      <c r="H25" s="79">
        <v>17</v>
      </c>
      <c r="I25" s="5">
        <v>59</v>
      </c>
      <c r="J25" s="153">
        <f t="shared" si="3"/>
        <v>0.40861555509384306</v>
      </c>
      <c r="K25" s="194">
        <f t="shared" si="4"/>
        <v>266.66666666666663</v>
      </c>
      <c r="L25" s="198">
        <f t="shared" si="5"/>
        <v>335.71428571428572</v>
      </c>
      <c r="M25" s="95">
        <f t="shared" si="6"/>
        <v>94.117647058823522</v>
      </c>
      <c r="N25" s="96">
        <f t="shared" si="7"/>
        <v>79.66101694915254</v>
      </c>
      <c r="O25" s="199">
        <f t="shared" si="9"/>
        <v>35.294117647058826</v>
      </c>
      <c r="P25" s="198">
        <f t="shared" si="10"/>
        <v>23.728813559322035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54</v>
      </c>
      <c r="B26" s="141">
        <v>3</v>
      </c>
      <c r="C26" s="111">
        <v>36</v>
      </c>
      <c r="D26" s="130">
        <f t="shared" si="1"/>
        <v>0.39898038346447967</v>
      </c>
      <c r="E26" s="80">
        <v>2</v>
      </c>
      <c r="F26" s="5">
        <v>7</v>
      </c>
      <c r="G26" s="94">
        <f t="shared" si="2"/>
        <v>4.8933939182104161E-2</v>
      </c>
      <c r="H26" s="79">
        <v>16</v>
      </c>
      <c r="I26" s="5">
        <v>61</v>
      </c>
      <c r="J26" s="153">
        <f t="shared" si="3"/>
        <v>0.42246692984278689</v>
      </c>
      <c r="K26" s="194">
        <f t="shared" si="4"/>
        <v>150</v>
      </c>
      <c r="L26" s="198">
        <f t="shared" si="5"/>
        <v>514.28571428571433</v>
      </c>
      <c r="M26" s="95">
        <f t="shared" si="6"/>
        <v>18.75</v>
      </c>
      <c r="N26" s="96">
        <f t="shared" si="7"/>
        <v>59.016393442622949</v>
      </c>
      <c r="O26" s="199">
        <f t="shared" si="9"/>
        <v>12.5</v>
      </c>
      <c r="P26" s="198">
        <f t="shared" si="10"/>
        <v>11.475409836065573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29</v>
      </c>
      <c r="B27" s="141">
        <v>3</v>
      </c>
      <c r="C27" s="111">
        <v>25</v>
      </c>
      <c r="D27" s="130">
        <f t="shared" si="1"/>
        <v>0.27706971073922199</v>
      </c>
      <c r="E27" s="80">
        <v>4</v>
      </c>
      <c r="F27" s="5">
        <v>12</v>
      </c>
      <c r="G27" s="94">
        <f t="shared" si="2"/>
        <v>8.3886752883607127E-2</v>
      </c>
      <c r="H27" s="79">
        <v>14</v>
      </c>
      <c r="I27" s="5">
        <v>27</v>
      </c>
      <c r="J27" s="153">
        <f t="shared" si="3"/>
        <v>0.18699355911074175</v>
      </c>
      <c r="K27" s="194">
        <f t="shared" si="4"/>
        <v>75</v>
      </c>
      <c r="L27" s="198">
        <f t="shared" si="5"/>
        <v>208.33333333333334</v>
      </c>
      <c r="M27" s="95">
        <f t="shared" si="6"/>
        <v>21.428571428571427</v>
      </c>
      <c r="N27" s="96">
        <f t="shared" si="7"/>
        <v>92.592592592592595</v>
      </c>
      <c r="O27" s="199">
        <f t="shared" si="9"/>
        <v>28.571428571428569</v>
      </c>
      <c r="P27" s="198">
        <f t="shared" si="10"/>
        <v>44.444444444444443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58</v>
      </c>
      <c r="B28" s="79">
        <v>1</v>
      </c>
      <c r="C28" s="5">
        <v>22</v>
      </c>
      <c r="D28" s="130">
        <f t="shared" si="1"/>
        <v>0.24382134545051534</v>
      </c>
      <c r="E28" s="80">
        <v>0</v>
      </c>
      <c r="F28" s="5">
        <v>0</v>
      </c>
      <c r="G28" s="94">
        <f t="shared" si="2"/>
        <v>0</v>
      </c>
      <c r="H28" s="79">
        <v>3</v>
      </c>
      <c r="I28" s="5">
        <v>4</v>
      </c>
      <c r="J28" s="153">
        <f t="shared" si="3"/>
        <v>2.7702749497887664E-2</v>
      </c>
      <c r="K28" s="194" t="str">
        <f t="shared" si="4"/>
        <v xml:space="preserve"> </v>
      </c>
      <c r="L28" s="198" t="str">
        <f t="shared" si="5"/>
        <v xml:space="preserve"> </v>
      </c>
      <c r="M28" s="95">
        <f t="shared" si="6"/>
        <v>33.333333333333329</v>
      </c>
      <c r="N28" s="96">
        <f t="shared" si="7"/>
        <v>550</v>
      </c>
      <c r="O28" s="199" t="str">
        <f t="shared" si="9"/>
        <v xml:space="preserve"> </v>
      </c>
      <c r="P28" s="198" t="str">
        <f t="shared" si="10"/>
        <v xml:space="preserve"> 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63</v>
      </c>
      <c r="B29" s="79">
        <v>3</v>
      </c>
      <c r="C29" s="5">
        <v>20</v>
      </c>
      <c r="D29" s="130">
        <f t="shared" si="1"/>
        <v>0.22165576859137759</v>
      </c>
      <c r="E29" s="80">
        <v>0</v>
      </c>
      <c r="F29" s="5">
        <v>30</v>
      </c>
      <c r="G29" s="94">
        <f t="shared" si="2"/>
        <v>0.20971688220901785</v>
      </c>
      <c r="H29" s="79">
        <v>1</v>
      </c>
      <c r="I29" s="5">
        <v>2</v>
      </c>
      <c r="J29" s="153">
        <f t="shared" si="3"/>
        <v>1.3851374748943832E-2</v>
      </c>
      <c r="K29" s="194" t="str">
        <f t="shared" si="4"/>
        <v xml:space="preserve"> </v>
      </c>
      <c r="L29" s="198">
        <f t="shared" si="5"/>
        <v>66.666666666666657</v>
      </c>
      <c r="M29" s="95">
        <f t="shared" si="6"/>
        <v>300</v>
      </c>
      <c r="N29" s="96">
        <f t="shared" si="7"/>
        <v>1000</v>
      </c>
      <c r="O29" s="199" t="str">
        <f t="shared" si="9"/>
        <v xml:space="preserve"> </v>
      </c>
      <c r="P29" s="198">
        <f t="shared" si="10"/>
        <v>1500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30</v>
      </c>
      <c r="B30" s="79">
        <v>6</v>
      </c>
      <c r="C30" s="5">
        <v>18</v>
      </c>
      <c r="D30" s="130">
        <f t="shared" si="1"/>
        <v>0.19949019173223984</v>
      </c>
      <c r="E30" s="80">
        <v>3</v>
      </c>
      <c r="F30" s="5">
        <v>132</v>
      </c>
      <c r="G30" s="94">
        <f t="shared" si="2"/>
        <v>0.92275428171967844</v>
      </c>
      <c r="H30" s="79">
        <v>0</v>
      </c>
      <c r="I30" s="5">
        <v>0</v>
      </c>
      <c r="J30" s="153">
        <f t="shared" si="3"/>
        <v>0</v>
      </c>
      <c r="K30" s="194">
        <f t="shared" si="4"/>
        <v>200</v>
      </c>
      <c r="L30" s="198">
        <f t="shared" si="5"/>
        <v>13.636363636363635</v>
      </c>
      <c r="M30" s="95" t="str">
        <f t="shared" si="6"/>
        <v xml:space="preserve"> </v>
      </c>
      <c r="N30" s="96" t="str">
        <f t="shared" si="7"/>
        <v xml:space="preserve"> </v>
      </c>
      <c r="O30" s="199" t="str">
        <f t="shared" si="9"/>
        <v xml:space="preserve"> </v>
      </c>
      <c r="P30" s="198" t="str">
        <f t="shared" si="10"/>
        <v xml:space="preserve"> 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86</v>
      </c>
      <c r="B31" s="79">
        <v>5</v>
      </c>
      <c r="C31" s="5">
        <v>13</v>
      </c>
      <c r="D31" s="130">
        <f t="shared" si="1"/>
        <v>0.14407624958439544</v>
      </c>
      <c r="E31" s="80">
        <v>16</v>
      </c>
      <c r="F31" s="5">
        <v>69</v>
      </c>
      <c r="G31" s="94">
        <f t="shared" si="2"/>
        <v>0.482348829080741</v>
      </c>
      <c r="H31" s="79">
        <v>8</v>
      </c>
      <c r="I31" s="5">
        <v>22</v>
      </c>
      <c r="J31" s="153">
        <f t="shared" si="3"/>
        <v>0.15236512223838217</v>
      </c>
      <c r="K31" s="194">
        <f t="shared" si="4"/>
        <v>31.25</v>
      </c>
      <c r="L31" s="198">
        <f t="shared" si="5"/>
        <v>18.840579710144929</v>
      </c>
      <c r="M31" s="95">
        <f t="shared" si="6"/>
        <v>62.5</v>
      </c>
      <c r="N31" s="96">
        <f t="shared" si="7"/>
        <v>59.090909090909093</v>
      </c>
      <c r="O31" s="199">
        <f t="shared" si="9"/>
        <v>200</v>
      </c>
      <c r="P31" s="198">
        <f t="shared" si="10"/>
        <v>313.63636363636363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60</v>
      </c>
      <c r="B32" s="79">
        <v>1</v>
      </c>
      <c r="C32" s="5">
        <v>12</v>
      </c>
      <c r="D32" s="130">
        <f t="shared" si="1"/>
        <v>0.13299346115482658</v>
      </c>
      <c r="E32" s="80">
        <v>1</v>
      </c>
      <c r="F32" s="5">
        <v>3</v>
      </c>
      <c r="G32" s="94">
        <f t="shared" si="2"/>
        <v>2.0971688220901782E-2</v>
      </c>
      <c r="H32" s="79">
        <v>0</v>
      </c>
      <c r="I32" s="5">
        <v>0</v>
      </c>
      <c r="J32" s="153">
        <f t="shared" si="3"/>
        <v>0</v>
      </c>
      <c r="K32" s="194">
        <f t="shared" si="4"/>
        <v>100</v>
      </c>
      <c r="L32" s="198">
        <f t="shared" si="5"/>
        <v>400</v>
      </c>
      <c r="M32" s="95" t="str">
        <f t="shared" si="6"/>
        <v xml:space="preserve"> </v>
      </c>
      <c r="N32" s="96" t="str">
        <f t="shared" si="7"/>
        <v xml:space="preserve"> </v>
      </c>
      <c r="O32" s="199" t="str">
        <f t="shared" si="9"/>
        <v xml:space="preserve"> </v>
      </c>
      <c r="P32" s="198" t="str">
        <f t="shared" si="10"/>
        <v xml:space="preserve"> 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88</v>
      </c>
      <c r="B33" s="79">
        <v>12</v>
      </c>
      <c r="C33" s="5">
        <v>12</v>
      </c>
      <c r="D33" s="130">
        <f t="shared" si="1"/>
        <v>0.13299346115482658</v>
      </c>
      <c r="E33" s="80">
        <v>1</v>
      </c>
      <c r="F33" s="5">
        <v>2</v>
      </c>
      <c r="G33" s="94">
        <f t="shared" si="2"/>
        <v>1.398112548060119E-2</v>
      </c>
      <c r="H33" s="79">
        <v>7</v>
      </c>
      <c r="I33" s="5">
        <v>8</v>
      </c>
      <c r="J33" s="153">
        <f t="shared" si="3"/>
        <v>5.5405498995775328E-2</v>
      </c>
      <c r="K33" s="194">
        <f t="shared" si="4"/>
        <v>1200</v>
      </c>
      <c r="L33" s="198">
        <f t="shared" si="5"/>
        <v>600</v>
      </c>
      <c r="M33" s="95">
        <f t="shared" si="6"/>
        <v>171.42857142857142</v>
      </c>
      <c r="N33" s="96">
        <f t="shared" si="7"/>
        <v>150</v>
      </c>
      <c r="O33" s="199">
        <f t="shared" si="9"/>
        <v>14.285714285714285</v>
      </c>
      <c r="P33" s="198">
        <f t="shared" si="10"/>
        <v>25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65</v>
      </c>
      <c r="B34" s="79">
        <v>5</v>
      </c>
      <c r="C34" s="5">
        <v>11</v>
      </c>
      <c r="D34" s="130">
        <f t="shared" si="1"/>
        <v>0.12191067272525767</v>
      </c>
      <c r="E34" s="80">
        <v>9</v>
      </c>
      <c r="F34" s="5">
        <v>27</v>
      </c>
      <c r="G34" s="94">
        <f t="shared" si="2"/>
        <v>0.18874519398811604</v>
      </c>
      <c r="H34" s="79">
        <v>4</v>
      </c>
      <c r="I34" s="5">
        <v>4</v>
      </c>
      <c r="J34" s="153">
        <f t="shared" si="3"/>
        <v>2.7702749497887664E-2</v>
      </c>
      <c r="K34" s="194">
        <f t="shared" si="4"/>
        <v>55.555555555555557</v>
      </c>
      <c r="L34" s="198">
        <f t="shared" si="5"/>
        <v>40.74074074074074</v>
      </c>
      <c r="M34" s="95">
        <f t="shared" si="6"/>
        <v>125</v>
      </c>
      <c r="N34" s="96">
        <f t="shared" si="7"/>
        <v>275</v>
      </c>
      <c r="O34" s="199">
        <f t="shared" si="9"/>
        <v>225</v>
      </c>
      <c r="P34" s="198">
        <f t="shared" si="10"/>
        <v>675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33</v>
      </c>
      <c r="B35" s="79">
        <v>3</v>
      </c>
      <c r="C35" s="5">
        <v>7</v>
      </c>
      <c r="D35" s="130">
        <f t="shared" si="1"/>
        <v>7.7579519006982151E-2</v>
      </c>
      <c r="E35" s="80">
        <v>1</v>
      </c>
      <c r="F35" s="5">
        <v>5</v>
      </c>
      <c r="G35" s="94">
        <f t="shared" si="2"/>
        <v>3.4952813701502966E-2</v>
      </c>
      <c r="H35" s="79">
        <v>0</v>
      </c>
      <c r="I35" s="5">
        <v>0</v>
      </c>
      <c r="J35" s="153">
        <f t="shared" si="3"/>
        <v>0</v>
      </c>
      <c r="K35" s="194">
        <f t="shared" si="4"/>
        <v>300</v>
      </c>
      <c r="L35" s="198">
        <f t="shared" si="5"/>
        <v>140</v>
      </c>
      <c r="M35" s="95" t="str">
        <f t="shared" si="6"/>
        <v xml:space="preserve"> </v>
      </c>
      <c r="N35" s="96" t="str">
        <f t="shared" si="7"/>
        <v xml:space="preserve"> </v>
      </c>
      <c r="O35" s="199" t="str">
        <f t="shared" si="9"/>
        <v xml:space="preserve"> </v>
      </c>
      <c r="P35" s="198" t="str">
        <f t="shared" si="10"/>
        <v xml:space="preserve"> 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74</v>
      </c>
      <c r="B36" s="79">
        <v>2</v>
      </c>
      <c r="C36" s="5">
        <v>6</v>
      </c>
      <c r="D36" s="130">
        <f t="shared" si="1"/>
        <v>6.6496730577413288E-2</v>
      </c>
      <c r="E36" s="80">
        <v>8</v>
      </c>
      <c r="F36" s="5">
        <v>24</v>
      </c>
      <c r="G36" s="94">
        <f t="shared" si="2"/>
        <v>0.16777350576721425</v>
      </c>
      <c r="H36" s="79">
        <v>0</v>
      </c>
      <c r="I36" s="5">
        <v>0</v>
      </c>
      <c r="J36" s="153">
        <f t="shared" si="3"/>
        <v>0</v>
      </c>
      <c r="K36" s="194">
        <f t="shared" si="4"/>
        <v>25</v>
      </c>
      <c r="L36" s="198">
        <f t="shared" si="5"/>
        <v>25</v>
      </c>
      <c r="M36" s="95" t="str">
        <f t="shared" si="6"/>
        <v xml:space="preserve"> </v>
      </c>
      <c r="N36" s="96" t="str">
        <f t="shared" si="7"/>
        <v xml:space="preserve"> </v>
      </c>
      <c r="O36" s="199" t="str">
        <f t="shared" si="9"/>
        <v xml:space="preserve"> </v>
      </c>
      <c r="P36" s="198" t="str">
        <f t="shared" si="10"/>
        <v xml:space="preserve"> 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41</v>
      </c>
      <c r="B37" s="79">
        <v>5</v>
      </c>
      <c r="C37" s="5">
        <v>5</v>
      </c>
      <c r="D37" s="130">
        <f t="shared" si="1"/>
        <v>5.5413942147844397E-2</v>
      </c>
      <c r="E37" s="80">
        <v>3</v>
      </c>
      <c r="F37" s="5">
        <v>3</v>
      </c>
      <c r="G37" s="94">
        <f t="shared" si="2"/>
        <v>2.0971688220901782E-2</v>
      </c>
      <c r="H37" s="79">
        <v>0</v>
      </c>
      <c r="I37" s="5">
        <v>0</v>
      </c>
      <c r="J37" s="153">
        <f t="shared" si="3"/>
        <v>0</v>
      </c>
      <c r="K37" s="194">
        <f t="shared" si="4"/>
        <v>166.66666666666669</v>
      </c>
      <c r="L37" s="198">
        <f t="shared" si="5"/>
        <v>166.66666666666669</v>
      </c>
      <c r="M37" s="95" t="str">
        <f t="shared" si="6"/>
        <v xml:space="preserve"> </v>
      </c>
      <c r="N37" s="96" t="str">
        <f t="shared" si="7"/>
        <v xml:space="preserve"> </v>
      </c>
      <c r="O37" s="199" t="str">
        <f t="shared" si="9"/>
        <v xml:space="preserve"> </v>
      </c>
      <c r="P37" s="198" t="str">
        <f t="shared" si="10"/>
        <v xml:space="preserve"> 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53</v>
      </c>
      <c r="B38" s="79">
        <v>3</v>
      </c>
      <c r="C38" s="5">
        <v>5</v>
      </c>
      <c r="D38" s="130">
        <f t="shared" ref="D38:D69" si="11">IF($C$83&lt;&gt;0,C38/$C$83*100,0)</f>
        <v>5.5413942147844397E-2</v>
      </c>
      <c r="E38" s="80">
        <v>12</v>
      </c>
      <c r="F38" s="5">
        <v>22</v>
      </c>
      <c r="G38" s="94">
        <f t="shared" ref="G38:G69" si="12">IF($F$83&lt;&gt;0,F38/$F$83*100,0)</f>
        <v>0.15379238028661307</v>
      </c>
      <c r="H38" s="79">
        <v>7</v>
      </c>
      <c r="I38" s="5">
        <v>13</v>
      </c>
      <c r="J38" s="153">
        <f t="shared" ref="J38:J69" si="13">IF($I$83&lt;&gt;0,I38/$I$83*100,0)</f>
        <v>9.0033935868134921E-2</v>
      </c>
      <c r="K38" s="194">
        <f t="shared" ref="K38:K69" si="14">IF(OR(B38&lt;&gt;0)*(E38&lt;&gt;0),B38/E38*100," ")</f>
        <v>25</v>
      </c>
      <c r="L38" s="198">
        <f t="shared" ref="L38:L69" si="15">IF(OR(C38&lt;&gt;0)*(F38&lt;&gt;0),C38/F38*100," ")</f>
        <v>22.727272727272727</v>
      </c>
      <c r="M38" s="95">
        <f t="shared" ref="M38:M69" si="16">IF(OR(B38&lt;&gt;0)*(H38&lt;&gt;0),B38/H38*100," ")</f>
        <v>42.857142857142854</v>
      </c>
      <c r="N38" s="96">
        <f t="shared" ref="N38:N69" si="17">IF(OR(C38&lt;&gt;0)*(I38&lt;&gt;0),C38/I38*100," ")</f>
        <v>38.461538461538467</v>
      </c>
      <c r="O38" s="199">
        <f t="shared" si="9"/>
        <v>171.42857142857142</v>
      </c>
      <c r="P38" s="198">
        <f t="shared" si="10"/>
        <v>169.23076923076923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94</v>
      </c>
      <c r="B39" s="79">
        <v>2</v>
      </c>
      <c r="C39" s="5">
        <v>4</v>
      </c>
      <c r="D39" s="130">
        <f t="shared" si="11"/>
        <v>4.4331153718275521E-2</v>
      </c>
      <c r="E39" s="80">
        <v>0</v>
      </c>
      <c r="F39" s="5">
        <v>0</v>
      </c>
      <c r="G39" s="94">
        <f t="shared" si="12"/>
        <v>0</v>
      </c>
      <c r="H39" s="79">
        <v>0</v>
      </c>
      <c r="I39" s="5">
        <v>0</v>
      </c>
      <c r="J39" s="153">
        <f t="shared" si="13"/>
        <v>0</v>
      </c>
      <c r="K39" s="194" t="str">
        <f t="shared" si="14"/>
        <v xml:space="preserve"> </v>
      </c>
      <c r="L39" s="198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9" t="str">
        <f t="shared" ref="O39:O70" si="18">IF(OR(E39&lt;&gt;0)*(H39&lt;&gt;0),E39/H39*100," ")</f>
        <v xml:space="preserve"> </v>
      </c>
      <c r="P39" s="198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87</v>
      </c>
      <c r="B40" s="79">
        <v>1</v>
      </c>
      <c r="C40" s="5">
        <v>3</v>
      </c>
      <c r="D40" s="130">
        <f t="shared" si="11"/>
        <v>3.3248365288706644E-2</v>
      </c>
      <c r="E40" s="80">
        <v>15</v>
      </c>
      <c r="F40" s="5">
        <v>123</v>
      </c>
      <c r="G40" s="94">
        <f t="shared" si="12"/>
        <v>0.85983921705697297</v>
      </c>
      <c r="H40" s="79">
        <v>24</v>
      </c>
      <c r="I40" s="5">
        <v>129</v>
      </c>
      <c r="J40" s="153">
        <f t="shared" si="13"/>
        <v>0.89341367130687732</v>
      </c>
      <c r="K40" s="194">
        <f t="shared" si="14"/>
        <v>6.666666666666667</v>
      </c>
      <c r="L40" s="198">
        <f t="shared" si="15"/>
        <v>2.4390243902439024</v>
      </c>
      <c r="M40" s="95">
        <f t="shared" si="16"/>
        <v>4.1666666666666661</v>
      </c>
      <c r="N40" s="96">
        <f t="shared" si="17"/>
        <v>2.3255813953488373</v>
      </c>
      <c r="O40" s="199">
        <f t="shared" si="18"/>
        <v>62.5</v>
      </c>
      <c r="P40" s="198">
        <f t="shared" si="10"/>
        <v>95.348837209302332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59</v>
      </c>
      <c r="B41" s="79">
        <v>2</v>
      </c>
      <c r="C41" s="5">
        <v>2</v>
      </c>
      <c r="D41" s="130">
        <f t="shared" si="11"/>
        <v>2.216557685913776E-2</v>
      </c>
      <c r="E41" s="80">
        <v>0</v>
      </c>
      <c r="F41" s="5">
        <v>0</v>
      </c>
      <c r="G41" s="94">
        <f t="shared" si="12"/>
        <v>0</v>
      </c>
      <c r="H41" s="79">
        <v>0</v>
      </c>
      <c r="I41" s="5">
        <v>0</v>
      </c>
      <c r="J41" s="153">
        <f t="shared" si="13"/>
        <v>0</v>
      </c>
      <c r="K41" s="194" t="str">
        <f t="shared" si="14"/>
        <v xml:space="preserve"> </v>
      </c>
      <c r="L41" s="198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9" t="str">
        <f t="shared" si="18"/>
        <v xml:space="preserve"> </v>
      </c>
      <c r="P41" s="198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66</v>
      </c>
      <c r="B42" s="79">
        <v>2</v>
      </c>
      <c r="C42" s="5">
        <v>2</v>
      </c>
      <c r="D42" s="130">
        <f t="shared" si="11"/>
        <v>2.216557685913776E-2</v>
      </c>
      <c r="E42" s="80">
        <v>5</v>
      </c>
      <c r="F42" s="5">
        <v>10</v>
      </c>
      <c r="G42" s="94">
        <f t="shared" si="12"/>
        <v>6.9905627403005932E-2</v>
      </c>
      <c r="H42" s="79">
        <v>1</v>
      </c>
      <c r="I42" s="5">
        <v>2</v>
      </c>
      <c r="J42" s="153">
        <f t="shared" si="13"/>
        <v>1.3851374748943832E-2</v>
      </c>
      <c r="K42" s="194">
        <f t="shared" si="14"/>
        <v>40</v>
      </c>
      <c r="L42" s="198">
        <f t="shared" si="15"/>
        <v>20</v>
      </c>
      <c r="M42" s="95">
        <f t="shared" si="16"/>
        <v>200</v>
      </c>
      <c r="N42" s="96">
        <f t="shared" si="17"/>
        <v>100</v>
      </c>
      <c r="O42" s="199">
        <f t="shared" si="18"/>
        <v>500</v>
      </c>
      <c r="P42" s="198">
        <f t="shared" si="10"/>
        <v>500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18</v>
      </c>
      <c r="B43" s="79">
        <v>1</v>
      </c>
      <c r="C43" s="5">
        <v>2</v>
      </c>
      <c r="D43" s="130">
        <f t="shared" si="11"/>
        <v>2.216557685913776E-2</v>
      </c>
      <c r="E43" s="80">
        <v>1</v>
      </c>
      <c r="F43" s="5">
        <v>16</v>
      </c>
      <c r="G43" s="94">
        <f t="shared" si="12"/>
        <v>0.11184900384480952</v>
      </c>
      <c r="H43" s="79">
        <v>12</v>
      </c>
      <c r="I43" s="5">
        <v>127</v>
      </c>
      <c r="J43" s="153">
        <f t="shared" si="13"/>
        <v>0.87956229655793328</v>
      </c>
      <c r="K43" s="194">
        <f t="shared" si="14"/>
        <v>100</v>
      </c>
      <c r="L43" s="198">
        <f t="shared" si="15"/>
        <v>12.5</v>
      </c>
      <c r="M43" s="95">
        <f t="shared" si="16"/>
        <v>8.3333333333333321</v>
      </c>
      <c r="N43" s="96">
        <f t="shared" si="17"/>
        <v>1.5748031496062991</v>
      </c>
      <c r="O43" s="199">
        <f t="shared" si="18"/>
        <v>8.3333333333333321</v>
      </c>
      <c r="P43" s="198">
        <f t="shared" si="10"/>
        <v>12.598425196850393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91</v>
      </c>
      <c r="B44" s="79">
        <v>1</v>
      </c>
      <c r="C44" s="5">
        <v>2</v>
      </c>
      <c r="D44" s="130">
        <f t="shared" si="11"/>
        <v>2.216557685913776E-2</v>
      </c>
      <c r="E44" s="80">
        <v>0</v>
      </c>
      <c r="F44" s="5">
        <v>0</v>
      </c>
      <c r="G44" s="94">
        <f t="shared" si="12"/>
        <v>0</v>
      </c>
      <c r="H44" s="79">
        <v>1</v>
      </c>
      <c r="I44" s="5">
        <v>1</v>
      </c>
      <c r="J44" s="153">
        <f t="shared" si="13"/>
        <v>6.925687374471916E-3</v>
      </c>
      <c r="K44" s="194" t="str">
        <f t="shared" si="14"/>
        <v xml:space="preserve"> </v>
      </c>
      <c r="L44" s="198" t="str">
        <f t="shared" si="15"/>
        <v xml:space="preserve"> </v>
      </c>
      <c r="M44" s="95">
        <f t="shared" si="16"/>
        <v>100</v>
      </c>
      <c r="N44" s="96">
        <f t="shared" si="17"/>
        <v>200</v>
      </c>
      <c r="O44" s="199" t="str">
        <f t="shared" si="18"/>
        <v xml:space="preserve"> </v>
      </c>
      <c r="P44" s="198" t="str">
        <f t="shared" si="10"/>
        <v xml:space="preserve"> 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50</v>
      </c>
      <c r="B45" s="79">
        <v>1</v>
      </c>
      <c r="C45" s="5">
        <v>2</v>
      </c>
      <c r="D45" s="130">
        <f t="shared" si="11"/>
        <v>2.216557685913776E-2</v>
      </c>
      <c r="E45" s="80">
        <v>10</v>
      </c>
      <c r="F45" s="5">
        <v>26</v>
      </c>
      <c r="G45" s="94">
        <f t="shared" si="12"/>
        <v>0.18175463124781543</v>
      </c>
      <c r="H45" s="79">
        <v>14</v>
      </c>
      <c r="I45" s="5">
        <v>20</v>
      </c>
      <c r="J45" s="153">
        <f t="shared" si="13"/>
        <v>0.13851374748943832</v>
      </c>
      <c r="K45" s="194">
        <f t="shared" si="14"/>
        <v>10</v>
      </c>
      <c r="L45" s="198">
        <f t="shared" si="15"/>
        <v>7.6923076923076925</v>
      </c>
      <c r="M45" s="95">
        <f t="shared" si="16"/>
        <v>7.1428571428571423</v>
      </c>
      <c r="N45" s="96">
        <f t="shared" si="17"/>
        <v>10</v>
      </c>
      <c r="O45" s="199">
        <f t="shared" si="18"/>
        <v>71.428571428571431</v>
      </c>
      <c r="P45" s="198">
        <f t="shared" si="10"/>
        <v>130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92</v>
      </c>
      <c r="B46" s="79">
        <v>2</v>
      </c>
      <c r="C46" s="5">
        <v>2</v>
      </c>
      <c r="D46" s="130">
        <f t="shared" si="11"/>
        <v>2.216557685913776E-2</v>
      </c>
      <c r="E46" s="80">
        <v>0</v>
      </c>
      <c r="F46" s="5">
        <v>0</v>
      </c>
      <c r="G46" s="94">
        <f t="shared" si="12"/>
        <v>0</v>
      </c>
      <c r="H46" s="79">
        <v>2</v>
      </c>
      <c r="I46" s="5">
        <v>12</v>
      </c>
      <c r="J46" s="153">
        <f t="shared" si="13"/>
        <v>8.3108248493662995E-2</v>
      </c>
      <c r="K46" s="194" t="str">
        <f t="shared" si="14"/>
        <v xml:space="preserve"> </v>
      </c>
      <c r="L46" s="198" t="str">
        <f t="shared" si="15"/>
        <v xml:space="preserve"> </v>
      </c>
      <c r="M46" s="95">
        <f t="shared" si="16"/>
        <v>100</v>
      </c>
      <c r="N46" s="96">
        <f t="shared" si="17"/>
        <v>16.666666666666664</v>
      </c>
      <c r="O46" s="199" t="str">
        <f t="shared" si="18"/>
        <v xml:space="preserve"> </v>
      </c>
      <c r="P46" s="198" t="str">
        <f t="shared" si="10"/>
        <v xml:space="preserve"> 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93</v>
      </c>
      <c r="B47" s="79">
        <v>1</v>
      </c>
      <c r="C47" s="5">
        <v>1</v>
      </c>
      <c r="D47" s="130">
        <f t="shared" si="11"/>
        <v>1.108278842956888E-2</v>
      </c>
      <c r="E47" s="80">
        <v>3</v>
      </c>
      <c r="F47" s="5">
        <v>7</v>
      </c>
      <c r="G47" s="94">
        <f t="shared" si="12"/>
        <v>4.8933939182104161E-2</v>
      </c>
      <c r="H47" s="79">
        <v>2</v>
      </c>
      <c r="I47" s="5">
        <v>8</v>
      </c>
      <c r="J47" s="153">
        <f t="shared" si="13"/>
        <v>5.5405498995775328E-2</v>
      </c>
      <c r="K47" s="194">
        <f t="shared" si="14"/>
        <v>33.333333333333329</v>
      </c>
      <c r="L47" s="198">
        <f t="shared" si="15"/>
        <v>14.285714285714285</v>
      </c>
      <c r="M47" s="95">
        <f t="shared" si="16"/>
        <v>50</v>
      </c>
      <c r="N47" s="96">
        <f t="shared" si="17"/>
        <v>12.5</v>
      </c>
      <c r="O47" s="199">
        <f t="shared" si="18"/>
        <v>150</v>
      </c>
      <c r="P47" s="198">
        <f t="shared" si="10"/>
        <v>87.5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48</v>
      </c>
      <c r="B48" s="79">
        <v>1</v>
      </c>
      <c r="C48" s="5">
        <v>1</v>
      </c>
      <c r="D48" s="130">
        <f t="shared" si="11"/>
        <v>1.108278842956888E-2</v>
      </c>
      <c r="E48" s="80">
        <v>0</v>
      </c>
      <c r="F48" s="5">
        <v>0</v>
      </c>
      <c r="G48" s="94">
        <f t="shared" si="12"/>
        <v>0</v>
      </c>
      <c r="H48" s="79">
        <v>6</v>
      </c>
      <c r="I48" s="5">
        <v>30</v>
      </c>
      <c r="J48" s="153">
        <f t="shared" si="13"/>
        <v>0.20777062123415749</v>
      </c>
      <c r="K48" s="194" t="str">
        <f t="shared" si="14"/>
        <v xml:space="preserve"> </v>
      </c>
      <c r="L48" s="198" t="str">
        <f t="shared" si="15"/>
        <v xml:space="preserve"> </v>
      </c>
      <c r="M48" s="95">
        <f t="shared" si="16"/>
        <v>16.666666666666664</v>
      </c>
      <c r="N48" s="96">
        <f t="shared" si="17"/>
        <v>3.3333333333333335</v>
      </c>
      <c r="O48" s="199" t="str">
        <f t="shared" si="18"/>
        <v xml:space="preserve"> </v>
      </c>
      <c r="P48" s="198" t="str">
        <f t="shared" si="10"/>
        <v xml:space="preserve"> 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31</v>
      </c>
      <c r="B49" s="79">
        <v>0</v>
      </c>
      <c r="C49" s="5">
        <v>0</v>
      </c>
      <c r="D49" s="130">
        <f t="shared" si="11"/>
        <v>0</v>
      </c>
      <c r="E49" s="80">
        <v>2</v>
      </c>
      <c r="F49" s="5">
        <v>2</v>
      </c>
      <c r="G49" s="94">
        <f t="shared" si="12"/>
        <v>1.398112548060119E-2</v>
      </c>
      <c r="H49" s="79">
        <v>0</v>
      </c>
      <c r="I49" s="5">
        <v>0</v>
      </c>
      <c r="J49" s="153">
        <f t="shared" si="13"/>
        <v>0</v>
      </c>
      <c r="K49" s="194" t="str">
        <f t="shared" si="14"/>
        <v xml:space="preserve"> </v>
      </c>
      <c r="L49" s="198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9" t="str">
        <f t="shared" si="18"/>
        <v xml:space="preserve"> </v>
      </c>
      <c r="P49" s="198" t="str">
        <f t="shared" si="10"/>
        <v xml:space="preserve"> 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32</v>
      </c>
      <c r="B50" s="79">
        <v>0</v>
      </c>
      <c r="C50" s="5">
        <v>0</v>
      </c>
      <c r="D50" s="130">
        <f t="shared" si="11"/>
        <v>0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4" t="str">
        <f t="shared" si="14"/>
        <v xml:space="preserve"> </v>
      </c>
      <c r="L50" s="198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9" t="str">
        <f t="shared" si="18"/>
        <v xml:space="preserve"> </v>
      </c>
      <c r="P50" s="198" t="str">
        <f t="shared" si="10"/>
        <v xml:space="preserve"> 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61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0</v>
      </c>
      <c r="I51" s="5">
        <v>0</v>
      </c>
      <c r="J51" s="153">
        <f t="shared" si="13"/>
        <v>0</v>
      </c>
      <c r="K51" s="194" t="str">
        <f t="shared" si="14"/>
        <v xml:space="preserve"> </v>
      </c>
      <c r="L51" s="198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9" t="str">
        <f t="shared" si="18"/>
        <v xml:space="preserve"> </v>
      </c>
      <c r="P51" s="198" t="str">
        <f t="shared" si="10"/>
        <v xml:space="preserve"> 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35</v>
      </c>
      <c r="B52" s="79">
        <v>0</v>
      </c>
      <c r="C52" s="5">
        <v>0</v>
      </c>
      <c r="D52" s="130">
        <f t="shared" si="11"/>
        <v>0</v>
      </c>
      <c r="E52" s="80">
        <v>2</v>
      </c>
      <c r="F52" s="5">
        <v>2</v>
      </c>
      <c r="G52" s="94">
        <f t="shared" si="12"/>
        <v>1.398112548060119E-2</v>
      </c>
      <c r="H52" s="79">
        <v>9</v>
      </c>
      <c r="I52" s="5">
        <v>46</v>
      </c>
      <c r="J52" s="153">
        <f t="shared" si="13"/>
        <v>0.31858161922570816</v>
      </c>
      <c r="K52" s="194" t="str">
        <f t="shared" si="14"/>
        <v xml:space="preserve"> </v>
      </c>
      <c r="L52" s="198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9">
        <f t="shared" si="18"/>
        <v>22.222222222222221</v>
      </c>
      <c r="P52" s="198">
        <f t="shared" si="10"/>
        <v>4.3478260869565215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21</v>
      </c>
      <c r="B53" s="79">
        <v>0</v>
      </c>
      <c r="C53" s="5">
        <v>0</v>
      </c>
      <c r="D53" s="130">
        <f t="shared" si="11"/>
        <v>0</v>
      </c>
      <c r="E53" s="80">
        <v>3</v>
      </c>
      <c r="F53" s="5">
        <v>6</v>
      </c>
      <c r="G53" s="94">
        <f t="shared" si="12"/>
        <v>4.1943376441803563E-2</v>
      </c>
      <c r="H53" s="79">
        <v>0</v>
      </c>
      <c r="I53" s="5">
        <v>0</v>
      </c>
      <c r="J53" s="153">
        <f t="shared" si="13"/>
        <v>0</v>
      </c>
      <c r="K53" s="194" t="str">
        <f t="shared" si="14"/>
        <v xml:space="preserve"> </v>
      </c>
      <c r="L53" s="198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9" t="str">
        <f t="shared" si="18"/>
        <v xml:space="preserve"> </v>
      </c>
      <c r="P53" s="198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36</v>
      </c>
      <c r="B54" s="79">
        <v>0</v>
      </c>
      <c r="C54" s="5">
        <v>0</v>
      </c>
      <c r="D54" s="130">
        <f t="shared" si="11"/>
        <v>0</v>
      </c>
      <c r="E54" s="80">
        <v>8</v>
      </c>
      <c r="F54" s="5">
        <v>18</v>
      </c>
      <c r="G54" s="94">
        <f t="shared" si="12"/>
        <v>0.12583012932541071</v>
      </c>
      <c r="H54" s="79">
        <v>6</v>
      </c>
      <c r="I54" s="5">
        <v>30</v>
      </c>
      <c r="J54" s="153">
        <f t="shared" si="13"/>
        <v>0.20777062123415749</v>
      </c>
      <c r="K54" s="194" t="str">
        <f t="shared" si="14"/>
        <v xml:space="preserve"> </v>
      </c>
      <c r="L54" s="198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9">
        <f t="shared" si="18"/>
        <v>133.33333333333331</v>
      </c>
      <c r="P54" s="198">
        <f t="shared" si="10"/>
        <v>60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37</v>
      </c>
      <c r="B55" s="79">
        <v>0</v>
      </c>
      <c r="C55" s="5">
        <v>0</v>
      </c>
      <c r="D55" s="130">
        <f t="shared" si="11"/>
        <v>0</v>
      </c>
      <c r="E55" s="80">
        <v>0</v>
      </c>
      <c r="F55" s="5">
        <v>0</v>
      </c>
      <c r="G55" s="94">
        <f t="shared" si="12"/>
        <v>0</v>
      </c>
      <c r="H55" s="79">
        <v>0</v>
      </c>
      <c r="I55" s="5">
        <v>0</v>
      </c>
      <c r="J55" s="153">
        <f t="shared" si="13"/>
        <v>0</v>
      </c>
      <c r="K55" s="194" t="str">
        <f t="shared" si="14"/>
        <v xml:space="preserve"> </v>
      </c>
      <c r="L55" s="198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83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0</v>
      </c>
      <c r="I56" s="5">
        <v>0</v>
      </c>
      <c r="J56" s="153">
        <f t="shared" si="13"/>
        <v>0</v>
      </c>
      <c r="K56" s="194" t="str">
        <f t="shared" si="14"/>
        <v xml:space="preserve"> </v>
      </c>
      <c r="L56" s="198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64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4" t="str">
        <f t="shared" si="14"/>
        <v xml:space="preserve"> </v>
      </c>
      <c r="L57" s="198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38</v>
      </c>
      <c r="B58" s="79">
        <v>0</v>
      </c>
      <c r="C58" s="5">
        <v>0</v>
      </c>
      <c r="D58" s="130">
        <f t="shared" si="11"/>
        <v>0</v>
      </c>
      <c r="E58" s="80">
        <v>0</v>
      </c>
      <c r="F58" s="5">
        <v>0</v>
      </c>
      <c r="G58" s="94">
        <f t="shared" si="12"/>
        <v>0</v>
      </c>
      <c r="H58" s="79">
        <v>0</v>
      </c>
      <c r="I58" s="5">
        <v>0</v>
      </c>
      <c r="J58" s="153">
        <f t="shared" si="13"/>
        <v>0</v>
      </c>
      <c r="K58" s="194" t="str">
        <f t="shared" si="14"/>
        <v xml:space="preserve"> </v>
      </c>
      <c r="L58" s="198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9" t="str">
        <f t="shared" si="18"/>
        <v xml:space="preserve"> </v>
      </c>
      <c r="P58" s="198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39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67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4" t="str">
        <f t="shared" si="14"/>
        <v xml:space="preserve"> </v>
      </c>
      <c r="L60" s="198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9" t="str">
        <f t="shared" si="18"/>
        <v xml:space="preserve"> </v>
      </c>
      <c r="P60" s="198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56</v>
      </c>
      <c r="B61" s="79">
        <v>0</v>
      </c>
      <c r="C61" s="5">
        <v>0</v>
      </c>
      <c r="D61" s="130">
        <f t="shared" si="11"/>
        <v>0</v>
      </c>
      <c r="E61" s="80">
        <v>3</v>
      </c>
      <c r="F61" s="5">
        <v>6</v>
      </c>
      <c r="G61" s="94">
        <f t="shared" si="12"/>
        <v>4.1943376441803563E-2</v>
      </c>
      <c r="H61" s="79">
        <v>0</v>
      </c>
      <c r="I61" s="5">
        <v>0</v>
      </c>
      <c r="J61" s="153">
        <f t="shared" si="13"/>
        <v>0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68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69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70</v>
      </c>
      <c r="B64" s="79">
        <v>0</v>
      </c>
      <c r="C64" s="5">
        <v>0</v>
      </c>
      <c r="D64" s="130">
        <f t="shared" si="11"/>
        <v>0</v>
      </c>
      <c r="E64" s="80">
        <v>8</v>
      </c>
      <c r="F64" s="5">
        <v>8</v>
      </c>
      <c r="G64" s="94">
        <f t="shared" si="12"/>
        <v>5.5924501922404758E-2</v>
      </c>
      <c r="H64" s="79">
        <v>1</v>
      </c>
      <c r="I64" s="5">
        <v>7</v>
      </c>
      <c r="J64" s="153">
        <f t="shared" si="13"/>
        <v>4.8479811621303416E-2</v>
      </c>
      <c r="K64" s="194" t="str">
        <f t="shared" si="14"/>
        <v xml:space="preserve"> </v>
      </c>
      <c r="L64" s="198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9">
        <f t="shared" si="18"/>
        <v>800</v>
      </c>
      <c r="P64" s="198">
        <f t="shared" si="10"/>
        <v>114.28571428571428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71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42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43</v>
      </c>
      <c r="B67" s="79">
        <v>0</v>
      </c>
      <c r="C67" s="5">
        <v>0</v>
      </c>
      <c r="D67" s="130">
        <f t="shared" si="11"/>
        <v>0</v>
      </c>
      <c r="E67" s="80">
        <v>3</v>
      </c>
      <c r="F67" s="5">
        <v>5</v>
      </c>
      <c r="G67" s="94">
        <f t="shared" si="12"/>
        <v>3.4952813701502966E-2</v>
      </c>
      <c r="H67" s="79">
        <v>3</v>
      </c>
      <c r="I67" s="5">
        <v>9</v>
      </c>
      <c r="J67" s="153">
        <f t="shared" si="13"/>
        <v>6.2331186370247246E-2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>
        <f t="shared" si="18"/>
        <v>100</v>
      </c>
      <c r="P67" s="198">
        <f t="shared" si="10"/>
        <v>55.555555555555557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82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2</v>
      </c>
      <c r="I68" s="5">
        <v>12</v>
      </c>
      <c r="J68" s="153">
        <f t="shared" si="13"/>
        <v>8.3108248493662995E-2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84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46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57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62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23</v>
      </c>
      <c r="B73" s="79">
        <v>0</v>
      </c>
      <c r="C73" s="5">
        <v>0</v>
      </c>
      <c r="D73" s="130">
        <f t="shared" si="19"/>
        <v>0</v>
      </c>
      <c r="E73" s="80">
        <v>1</v>
      </c>
      <c r="F73" s="5">
        <v>3</v>
      </c>
      <c r="G73" s="94">
        <f t="shared" si="20"/>
        <v>2.0971688220901782E-2</v>
      </c>
      <c r="H73" s="79">
        <v>3</v>
      </c>
      <c r="I73" s="5">
        <v>6</v>
      </c>
      <c r="J73" s="153">
        <f t="shared" si="21"/>
        <v>4.1554124246831498E-2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>
        <f t="shared" si="26"/>
        <v>33.333333333333329</v>
      </c>
      <c r="P73" s="198">
        <f t="shared" si="27"/>
        <v>50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75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72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0</v>
      </c>
      <c r="I75" s="5">
        <v>0</v>
      </c>
      <c r="J75" s="153">
        <f t="shared" si="21"/>
        <v>0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89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73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85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90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55</v>
      </c>
      <c r="B80" s="143">
        <v>0</v>
      </c>
      <c r="C80" s="157">
        <v>0</v>
      </c>
      <c r="D80" s="145">
        <f t="shared" si="19"/>
        <v>0</v>
      </c>
      <c r="E80" s="148">
        <v>22</v>
      </c>
      <c r="F80" s="157">
        <v>120</v>
      </c>
      <c r="G80" s="149">
        <f t="shared" si="28"/>
        <v>0.83886752883607141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99</v>
      </c>
      <c r="B81" s="144">
        <f>SUM(B6:B80)-B6</f>
        <v>2257</v>
      </c>
      <c r="C81" s="139">
        <f>SUM(C6:C80)-C6</f>
        <v>7580</v>
      </c>
      <c r="D81" s="169">
        <f t="shared" si="19"/>
        <v>84.007536296132102</v>
      </c>
      <c r="E81" s="150">
        <f>SUM(E6:E80)-E6</f>
        <v>3428</v>
      </c>
      <c r="F81" s="139">
        <f>SUM(F6:F80)-F6</f>
        <v>11000</v>
      </c>
      <c r="G81" s="170">
        <f>IF($F$83&lt;&gt;0,F81/$F$83*100,0)</f>
        <v>76.896190143306526</v>
      </c>
      <c r="H81" s="144">
        <f>SUM(H6:H80)-H6</f>
        <v>3069</v>
      </c>
      <c r="I81" s="139">
        <f>SUM(I6:I80)-I6</f>
        <v>10224</v>
      </c>
      <c r="J81" s="171">
        <f>IF($I$83&lt;&gt;0,I81/$I$83*100,0)</f>
        <v>70.808227716600868</v>
      </c>
      <c r="K81" s="155">
        <f t="shared" si="22"/>
        <v>65.840140023337227</v>
      </c>
      <c r="L81" s="140">
        <f t="shared" si="22"/>
        <v>68.909090909090907</v>
      </c>
      <c r="M81" s="154">
        <f t="shared" si="24"/>
        <v>73.541870316063864</v>
      </c>
      <c r="N81" s="156">
        <f t="shared" si="24"/>
        <v>74.139280125195612</v>
      </c>
      <c r="O81" s="155">
        <f t="shared" si="26"/>
        <v>111.69762137504074</v>
      </c>
      <c r="P81" s="140">
        <f t="shared" si="26"/>
        <v>107.58998435054774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100</v>
      </c>
      <c r="B82" s="172">
        <f>B6</f>
        <v>292</v>
      </c>
      <c r="C82" s="173">
        <f>C6</f>
        <v>1443</v>
      </c>
      <c r="D82" s="174">
        <f t="shared" si="19"/>
        <v>15.992463703867893</v>
      </c>
      <c r="E82" s="151">
        <f>E6</f>
        <v>671</v>
      </c>
      <c r="F82" s="113">
        <f>F6</f>
        <v>3305</v>
      </c>
      <c r="G82" s="175">
        <f>IF($F$83&lt;&gt;0,F82/$F$83*100,0)</f>
        <v>23.103809856693463</v>
      </c>
      <c r="H82" s="172">
        <f>H6</f>
        <v>848</v>
      </c>
      <c r="I82" s="173">
        <f>I6</f>
        <v>4215</v>
      </c>
      <c r="J82" s="176">
        <f>IF($I$83&lt;&gt;0,I82/$I$83*100,0)</f>
        <v>29.191772283399125</v>
      </c>
      <c r="K82" s="97">
        <f t="shared" si="22"/>
        <v>43.517138599105813</v>
      </c>
      <c r="L82" s="98">
        <f t="shared" si="22"/>
        <v>43.661119515885019</v>
      </c>
      <c r="M82" s="99">
        <f t="shared" si="24"/>
        <v>34.433962264150942</v>
      </c>
      <c r="N82" s="121">
        <f t="shared" si="24"/>
        <v>34.234875444839858</v>
      </c>
      <c r="O82" s="97">
        <f t="shared" si="26"/>
        <v>79.127358490566039</v>
      </c>
      <c r="P82" s="98">
        <f t="shared" si="26"/>
        <v>78.410438908659557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2549</v>
      </c>
      <c r="C83" s="160">
        <f>C81+C82</f>
        <v>9023</v>
      </c>
      <c r="D83" s="161">
        <f>D81+D82</f>
        <v>100</v>
      </c>
      <c r="E83" s="162">
        <f>SUM(E81:E82)</f>
        <v>4099</v>
      </c>
      <c r="F83" s="160">
        <f>SUM(F81:F82)</f>
        <v>14305</v>
      </c>
      <c r="G83" s="163">
        <f>G81+G82</f>
        <v>99.999999999999986</v>
      </c>
      <c r="H83" s="159">
        <f>SUM(H81:H82)</f>
        <v>3917</v>
      </c>
      <c r="I83" s="160">
        <f>SUM(I81:I82)</f>
        <v>14439</v>
      </c>
      <c r="J83" s="161">
        <f>J81+J82</f>
        <v>100</v>
      </c>
      <c r="K83" s="165">
        <f t="shared" si="22"/>
        <v>62.185898999756041</v>
      </c>
      <c r="L83" s="166">
        <f t="shared" si="22"/>
        <v>63.075847605732264</v>
      </c>
      <c r="M83" s="167">
        <f t="shared" si="24"/>
        <v>65.075312739341328</v>
      </c>
      <c r="N83" s="164">
        <f t="shared" si="24"/>
        <v>62.490477179860108</v>
      </c>
      <c r="O83" s="165">
        <f t="shared" si="26"/>
        <v>104.64641307122797</v>
      </c>
      <c r="P83" s="166">
        <f t="shared" si="26"/>
        <v>99.071957891820759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2024-05-04T11:41:46Z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