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1B0A300F-65C5-411E-BD27-94942E963C63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5" l="1"/>
  <c r="I82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<sst xmlns="http://schemas.openxmlformats.org/spreadsheetml/2006/main" count="174" uniqueCount="110">
  <si>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</si>
  <si>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</si>
  <si>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</si>
  <si>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</si>
  <si>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</si>
  <si>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</si>
  <si>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</si>
  <si>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</si>
  <si>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</si>
  <si>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</si>
  <si>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</si>
  <si>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</si>
  <si>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</si>
  <si>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</si>
  <si>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</si>
  <si>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</si>
  <si>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</si>
  <si>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</si>
  <si>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</si>
  <si>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</si>
  <si>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</si>
  <si>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</si>
  <si>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</si>
  <si>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</si>
  <si>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</si>
  <si>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</si>
  <si>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</si>
  <si>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</si>
  <si>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</si>
  <si>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</si>
  <si>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</si>
  <si>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</si>
  <si>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</si>
  <si>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</si>
  <si>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</si>
  <si>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</si>
  <si>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</si>
  <si>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</si>
  <si>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</si>
  <si>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</si>
  <si>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</si>
  <si>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</si>
  <si>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</si>
  <si>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</si>
  <si>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</si>
  <si>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</si>
  <si>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</si>
  <si>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</si>
  <si>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</si>
  <si>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</si>
  <si>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</si>
  <si>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</si>
  <si>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</si>
  <si>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</si>
  <si>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</si>
  <si>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</si>
  <si>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</si>
  <si>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</si>
  <si>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</si>
  <si>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</si>
  <si>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</si>
  <si>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</si>
  <si>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</si>
  <si>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</si>
  <si>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</si>
  <si>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</si>
  <si>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</si>
  <si>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</si>
  <si>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</si>
  <si>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</si>
  <si>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</si>
  <si>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</si>
  <si>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</si>
  <si>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</si>
  <si>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</si>
  <si>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</si>
  <si>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</si>
  <si>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</si>
  <si>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</si>
  <si>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</si>
  <si>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</si>
  <si>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</si>
  <si>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</si>
  <si>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</si>
  <si>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</si>
  <si>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</si>
  <si>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</si>
  <si>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</si>
  <si>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</si>
  <si>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</si>
  <si>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</si>
  <si>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</si>
  <si>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</si>
  <si>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</si>
  <si>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</si>
  <si>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</si>
  <si>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</si>
  <si>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</si>
  <si>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</si>
  <si>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</si>
  <si>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</si>
  <si>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</si>
  <si>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</si>
  <si>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</si>
  <si>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Ost. azijske zemlje</t>
  </si>
  <si>
    <t>BiH</t>
  </si>
  <si>
    <t>Ostale afričke zemlje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</si>
  <si>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6.6.2024.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svibanj, 2024.</t>
  </si>
  <si>
    <t>IZVJEŠTAJ PO KAPACITETIMA I-V/2024</t>
  </si>
  <si>
    <t>TURISTIČKI PROMET PO ZEMLJAMA  I-V/2024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</si>
</sst>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28.707341026270562</c:v>
                </c:pt>
                <c:pt idx="1">
                  <c:v>32.568131598330467</c:v>
                </c:pt>
                <c:pt idx="2">
                  <c:v>17.223177019396022</c:v>
                </c:pt>
                <c:pt idx="3">
                  <c:v>0.25165725509452497</c:v>
                </c:pt>
                <c:pt idx="4">
                  <c:v>21.24969310090842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164</c:v>
                </c:pt>
                <c:pt idx="1">
                  <c:v>11224</c:v>
                </c:pt>
                <c:pt idx="2">
                  <c:v>21224</c:v>
                </c:pt>
                <c:pt idx="3">
                  <c:v>18708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164</c:v>
                </c:pt>
                <c:pt idx="1">
                  <c:v>7449</c:v>
                </c:pt>
                <c:pt idx="2">
                  <c:v>19743</c:v>
                </c:pt>
                <c:pt idx="3">
                  <c:v>22424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95</c:v>
                </c:pt>
                <c:pt idx="1">
                  <c:v>4014</c:v>
                </c:pt>
                <c:pt idx="2">
                  <c:v>17712</c:v>
                </c:pt>
                <c:pt idx="3">
                  <c:v>29220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5702</c:v>
                </c:pt>
                <c:pt idx="1">
                  <c:v>4042</c:v>
                </c:pt>
                <c:pt idx="2">
                  <c:v>1637</c:v>
                </c:pt>
                <c:pt idx="3" formatCode="General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6651</c:v>
                </c:pt>
                <c:pt idx="1">
                  <c:v>4097</c:v>
                </c:pt>
                <c:pt idx="2">
                  <c:v>1128</c:v>
                </c:pt>
                <c:pt idx="3" formatCode="General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8683</c:v>
                </c:pt>
                <c:pt idx="1">
                  <c:v>2541</c:v>
                </c:pt>
                <c:pt idx="2">
                  <c:v>792</c:v>
                </c:pt>
                <c:pt idx="3" formatCode="General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1193935817358583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Ost. azijske zemlje</c:v>
                </c:pt>
                <c:pt idx="5">
                  <c:v>Poljska</c:v>
                </c:pt>
                <c:pt idx="6">
                  <c:v>Mađarska</c:v>
                </c:pt>
                <c:pt idx="7">
                  <c:v>BiH</c:v>
                </c:pt>
                <c:pt idx="8">
                  <c:v>Italija</c:v>
                </c:pt>
                <c:pt idx="9">
                  <c:v>Makedonija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31.932969602494154</c:v>
                </c:pt>
                <c:pt idx="1">
                  <c:v>16.155494933749026</c:v>
                </c:pt>
                <c:pt idx="2">
                  <c:v>12.704598597038192</c:v>
                </c:pt>
                <c:pt idx="3">
                  <c:v>7.5077942322681208</c:v>
                </c:pt>
                <c:pt idx="4">
                  <c:v>4.4894777864380355</c:v>
                </c:pt>
                <c:pt idx="5">
                  <c:v>4.088074824629774</c:v>
                </c:pt>
                <c:pt idx="6">
                  <c:v>2.6578332034294623</c:v>
                </c:pt>
                <c:pt idx="7">
                  <c:v>2.279812938425565</c:v>
                </c:pt>
                <c:pt idx="8">
                  <c:v>2.0050662509742789</c:v>
                </c:pt>
                <c:pt idx="9">
                  <c:v>1.6289945440374123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6" sqref="A16:A29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0" zoomScaleNormal="70" zoomScalePageLayoutView="60" workbookViewId="0">
      <selection activeCell="H38" sqref="H38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44" t="s">
        <v>108</v>
      </c>
      <c r="B1" s="244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44"/>
      <c r="B2" s="244"/>
      <c r="C2" s="244"/>
      <c r="D2" s="244"/>
      <c r="E2" s="244"/>
      <c r="F2" s="244"/>
      <c r="G2" s="244"/>
      <c r="H2" s="244"/>
      <c r="I2" s="244"/>
      <c r="J2" s="244"/>
      <c r="K2" s="244"/>
      <c r="L2" s="244"/>
      <c r="M2" s="244"/>
      <c r="N2" s="244"/>
      <c r="O2" s="244"/>
      <c r="P2" s="244"/>
      <c r="Q2" s="24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55" t="s">
        <v>1</v>
      </c>
      <c r="B4" s="256"/>
      <c r="C4" s="259" t="s">
        <v>2</v>
      </c>
      <c r="D4" s="260"/>
      <c r="E4" s="260"/>
      <c r="F4" s="261"/>
      <c r="G4" s="259" t="s">
        <v>3</v>
      </c>
      <c r="H4" s="260"/>
      <c r="I4" s="260"/>
      <c r="J4" s="261"/>
      <c r="K4" s="252" t="s">
        <v>78</v>
      </c>
      <c r="L4" s="253"/>
      <c r="M4" s="253"/>
      <c r="N4" s="253"/>
      <c r="O4" s="253"/>
      <c r="P4" s="253"/>
      <c r="Q4" s="25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57"/>
      <c r="B5" s="25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64" t="s">
        <v>8</v>
      </c>
      <c r="B6" s="227" t="s">
        <v>101</v>
      </c>
      <c r="C6" s="75">
        <v>1242</v>
      </c>
      <c r="D6" s="27">
        <v>4460</v>
      </c>
      <c r="E6" s="27">
        <f>SUM(C6:D6)</f>
        <v>5702</v>
      </c>
      <c r="F6" s="28">
        <f>E6/E42*100</f>
        <v>45.652522017614089</v>
      </c>
      <c r="G6" s="75">
        <v>2763</v>
      </c>
      <c r="H6" s="27">
        <v>15945</v>
      </c>
      <c r="I6" s="27">
        <f>SUM(G6:H6)</f>
        <v>18708</v>
      </c>
      <c r="J6" s="67">
        <f>I6/I42*100</f>
        <v>28.707341026270562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65"/>
      <c r="B7" s="228" t="s">
        <v>97</v>
      </c>
      <c r="C7" s="79">
        <v>1262</v>
      </c>
      <c r="D7" s="5">
        <v>5389</v>
      </c>
      <c r="E7" s="5">
        <f>SUM(C7:D7)</f>
        <v>6651</v>
      </c>
      <c r="F7" s="6">
        <f>E7/E43*100</f>
        <v>51.811170834307084</v>
      </c>
      <c r="G7" s="79">
        <v>2442</v>
      </c>
      <c r="H7" s="5">
        <v>19982</v>
      </c>
      <c r="I7" s="5">
        <f>SUM(G7:H7)</f>
        <v>22424</v>
      </c>
      <c r="J7" s="68">
        <f>I7/I43*100</f>
        <v>37.174450025695862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65"/>
      <c r="B8" s="228" t="s">
        <v>9</v>
      </c>
      <c r="C8" s="79">
        <v>1697</v>
      </c>
      <c r="D8" s="5">
        <v>6986</v>
      </c>
      <c r="E8" s="5">
        <f>SUM(C8:D8)</f>
        <v>8683</v>
      </c>
      <c r="F8" s="6">
        <f>E8/E44*100</f>
        <v>67.873055577268815</v>
      </c>
      <c r="G8" s="79">
        <v>3513</v>
      </c>
      <c r="H8" s="5">
        <v>25707</v>
      </c>
      <c r="I8" s="5">
        <f>SUM(G8:H8)</f>
        <v>29220</v>
      </c>
      <c r="J8" s="68">
        <f>I8/I44*100</f>
        <v>48.95538391944644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65"/>
      <c r="B9" s="228" t="s">
        <v>102</v>
      </c>
      <c r="C9" s="8">
        <f>C6/C7*100</f>
        <v>98.415213946117277</v>
      </c>
      <c r="D9" s="7">
        <f>D6/D7*100</f>
        <v>82.761180181851927</v>
      </c>
      <c r="E9" s="7">
        <f>E6/E7*100</f>
        <v>85.731468952037289</v>
      </c>
      <c r="F9" s="6"/>
      <c r="G9" s="8">
        <f>G6/G7*100</f>
        <v>113.14496314496314</v>
      </c>
      <c r="H9" s="7">
        <f>H6/H7*100</f>
        <v>79.79681713542189</v>
      </c>
      <c r="I9" s="7">
        <f>I6/I7*100</f>
        <v>83.428469496967537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65"/>
      <c r="B10" s="228" t="s">
        <v>103</v>
      </c>
      <c r="C10" s="8">
        <f>C6/C8*100</f>
        <v>73.187978786093112</v>
      </c>
      <c r="D10" s="7">
        <f>D6/D8*100</f>
        <v>63.841969653592898</v>
      </c>
      <c r="E10" s="7">
        <f>E6/E8*100</f>
        <v>65.668547736957265</v>
      </c>
      <c r="F10" s="6"/>
      <c r="G10" s="8">
        <f>G6/G8*100</f>
        <v>78.650725875320234</v>
      </c>
      <c r="H10" s="7">
        <f>H6/H8*100</f>
        <v>62.02590734041312</v>
      </c>
      <c r="I10" s="7">
        <f>I6/I8*100</f>
        <v>64.024640657084191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66"/>
      <c r="B11" s="229" t="s">
        <v>7</v>
      </c>
      <c r="C11" s="14">
        <f>C6/E6*100</f>
        <v>21.781830936513504</v>
      </c>
      <c r="D11" s="15">
        <f>D6/E6*100</f>
        <v>78.218169063486499</v>
      </c>
      <c r="E11" s="15">
        <f>SUM(C11:D11)</f>
        <v>100</v>
      </c>
      <c r="F11" s="16"/>
      <c r="G11" s="14">
        <f>G6/I6*100</f>
        <v>14.769082745349582</v>
      </c>
      <c r="H11" s="15">
        <f>H6/I6*100</f>
        <v>85.230917254650421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67" t="s">
        <v>10</v>
      </c>
      <c r="B12" s="227" t="s">
        <v>101</v>
      </c>
      <c r="C12" s="78">
        <v>501</v>
      </c>
      <c r="D12" s="30">
        <v>3541</v>
      </c>
      <c r="E12" s="30">
        <f>SUM(C12:D12)</f>
        <v>4042</v>
      </c>
      <c r="F12" s="31">
        <f>E12/E42*100</f>
        <v>32.361889511609284</v>
      </c>
      <c r="G12" s="78">
        <v>2831</v>
      </c>
      <c r="H12" s="30">
        <v>18393</v>
      </c>
      <c r="I12" s="30">
        <f>SUM(G12:H12)</f>
        <v>21224</v>
      </c>
      <c r="J12" s="70">
        <f>I12/I42*100</f>
        <v>32.568131598330467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67"/>
      <c r="B13" s="228" t="s">
        <v>97</v>
      </c>
      <c r="C13" s="79">
        <v>619</v>
      </c>
      <c r="D13" s="5">
        <v>3478</v>
      </c>
      <c r="E13" s="5">
        <f>SUM(C13:D13)</f>
        <v>4097</v>
      </c>
      <c r="F13" s="6">
        <f>E13/E43*100</f>
        <v>31.915556594219836</v>
      </c>
      <c r="G13" s="79">
        <v>3684</v>
      </c>
      <c r="H13" s="5">
        <v>16059</v>
      </c>
      <c r="I13" s="5">
        <f>SUM(G13:H13)</f>
        <v>19743</v>
      </c>
      <c r="J13" s="68">
        <f>I13/I43*100</f>
        <v>32.729895061421395</v>
      </c>
      <c r="K13" s="56"/>
      <c r="L13" s="81" t="str">
        <f>B6</f>
        <v>2024.</v>
      </c>
      <c r="M13" s="92">
        <f>E6</f>
        <v>5702</v>
      </c>
      <c r="N13" s="92">
        <f>E12</f>
        <v>4042</v>
      </c>
      <c r="O13" s="92">
        <f>E18</f>
        <v>1637</v>
      </c>
      <c r="P13" s="1">
        <f>E24</f>
        <v>35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67"/>
      <c r="B14" s="228" t="s">
        <v>9</v>
      </c>
      <c r="C14" s="79">
        <v>451</v>
      </c>
      <c r="D14" s="5">
        <v>2090</v>
      </c>
      <c r="E14" s="5">
        <f>C14+D14</f>
        <v>2541</v>
      </c>
      <c r="F14" s="6">
        <f>E14/E44*100</f>
        <v>19.862424763542563</v>
      </c>
      <c r="G14" s="79">
        <v>5901</v>
      </c>
      <c r="H14" s="5">
        <v>11811</v>
      </c>
      <c r="I14" s="5">
        <f>SUM(G14:H14)</f>
        <v>17712</v>
      </c>
      <c r="J14" s="68">
        <f>I14/I44*100</f>
        <v>29.674803558563838</v>
      </c>
      <c r="K14" s="56"/>
      <c r="L14" s="81" t="str">
        <f>B7</f>
        <v>2023.</v>
      </c>
      <c r="M14" s="92">
        <f>E7</f>
        <v>6651</v>
      </c>
      <c r="N14" s="92">
        <f>E13</f>
        <v>4097</v>
      </c>
      <c r="O14" s="93">
        <f>E19</f>
        <v>1128</v>
      </c>
      <c r="P14" s="1">
        <f>E25</f>
        <v>30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67"/>
      <c r="B15" s="228" t="s">
        <v>102</v>
      </c>
      <c r="C15" s="13">
        <f>C12/C13*100</f>
        <v>80.936995153473347</v>
      </c>
      <c r="D15" s="9">
        <f>D12/D13*11</f>
        <v>11.199252443933295</v>
      </c>
      <c r="E15" s="9">
        <f>E12/E13*100</f>
        <v>98.657554308030271</v>
      </c>
      <c r="F15" s="6"/>
      <c r="G15" s="13">
        <f>G12/G13*100</f>
        <v>76.845819761129206</v>
      </c>
      <c r="H15" s="9">
        <f>H12/H13*100</f>
        <v>114.53390622081076</v>
      </c>
      <c r="I15" s="9">
        <f>I12/I13*100</f>
        <v>107.50139289874892</v>
      </c>
      <c r="J15" s="68"/>
      <c r="K15" s="56"/>
      <c r="L15" s="81" t="str">
        <f>B8</f>
        <v>2019.</v>
      </c>
      <c r="M15" s="92">
        <f>E8</f>
        <v>8683</v>
      </c>
      <c r="N15" s="92">
        <f>E14</f>
        <v>2541</v>
      </c>
      <c r="O15" s="93">
        <f>E20</f>
        <v>792</v>
      </c>
      <c r="P15" s="1">
        <f>E26</f>
        <v>28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67"/>
      <c r="B16" s="228" t="s">
        <v>103</v>
      </c>
      <c r="C16" s="13">
        <f>C12/C14*100</f>
        <v>111.08647450110864</v>
      </c>
      <c r="D16" s="9">
        <f>D12/D14*100</f>
        <v>169.42583732057417</v>
      </c>
      <c r="E16" s="9">
        <f>E12/E14*100</f>
        <v>159.07123179850453</v>
      </c>
      <c r="F16" s="6"/>
      <c r="G16" s="13">
        <f>G12/G14*100</f>
        <v>47.974919505168614</v>
      </c>
      <c r="H16" s="9">
        <f>H12/H14*100</f>
        <v>155.72771145542291</v>
      </c>
      <c r="I16" s="9">
        <f>I12/I14*100</f>
        <v>119.82836495031617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67"/>
      <c r="B17" s="230" t="s">
        <v>7</v>
      </c>
      <c r="C17" s="10">
        <f>C12/E12*100</f>
        <v>12.394854032657101</v>
      </c>
      <c r="D17" s="11">
        <f>D12/E12*100</f>
        <v>87.605145967342906</v>
      </c>
      <c r="E17" s="11">
        <f>SUM(C17:D17)</f>
        <v>100</v>
      </c>
      <c r="F17" s="12"/>
      <c r="G17" s="10">
        <f>G12/I12*100</f>
        <v>13.338673200150772</v>
      </c>
      <c r="H17" s="11">
        <f>H12/I12*100</f>
        <v>86.66132679984922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68" t="s">
        <v>11</v>
      </c>
      <c r="B18" s="227" t="s">
        <v>101</v>
      </c>
      <c r="C18" s="75">
        <v>173</v>
      </c>
      <c r="D18" s="27">
        <v>1464</v>
      </c>
      <c r="E18" s="27">
        <f>C18+D18</f>
        <v>1637</v>
      </c>
      <c r="F18" s="28">
        <f>E18/E42*100</f>
        <v>13.106485188150522</v>
      </c>
      <c r="G18" s="75">
        <v>921</v>
      </c>
      <c r="H18" s="27">
        <v>10303</v>
      </c>
      <c r="I18" s="27">
        <f>G18+H18</f>
        <v>11224</v>
      </c>
      <c r="J18" s="67">
        <f>I18/I42*100</f>
        <v>17.223177019396022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69"/>
      <c r="B19" s="228" t="s">
        <v>97</v>
      </c>
      <c r="C19" s="79">
        <v>69</v>
      </c>
      <c r="D19" s="5">
        <v>1059</v>
      </c>
      <c r="E19" s="5">
        <f>SUM(C19:D19)</f>
        <v>1128</v>
      </c>
      <c r="F19" s="6">
        <f>E19/E43*100</f>
        <v>8.787099789670485</v>
      </c>
      <c r="G19" s="79">
        <v>519</v>
      </c>
      <c r="H19" s="5">
        <v>6930</v>
      </c>
      <c r="I19" s="5">
        <f>SUM(G19:H19)</f>
        <v>7449</v>
      </c>
      <c r="J19" s="68">
        <f>I19/I43*100</f>
        <v>12.348933207340727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69"/>
      <c r="B20" s="228" t="s">
        <v>9</v>
      </c>
      <c r="C20" s="79">
        <v>85</v>
      </c>
      <c r="D20" s="5">
        <v>707</v>
      </c>
      <c r="E20" s="5">
        <f>C20+D20</f>
        <v>792</v>
      </c>
      <c r="F20" s="6">
        <f>E20/E44*100</f>
        <v>6.1908856405846944</v>
      </c>
      <c r="G20" s="79">
        <v>257</v>
      </c>
      <c r="H20" s="5">
        <v>3757</v>
      </c>
      <c r="I20" s="5">
        <f>G20+H20</f>
        <v>4014</v>
      </c>
      <c r="J20" s="68">
        <f>I20/I44*100</f>
        <v>6.7250825137802197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69"/>
      <c r="B21" s="228" t="s">
        <v>102</v>
      </c>
      <c r="C21" s="13">
        <f>C18/C19*100</f>
        <v>250.72463768115944</v>
      </c>
      <c r="D21" s="9">
        <f>D18/D19*100</f>
        <v>138.24362606232293</v>
      </c>
      <c r="E21" s="9">
        <f>E18/E19*100</f>
        <v>145.1241134751773</v>
      </c>
      <c r="F21" s="6"/>
      <c r="G21" s="13">
        <f>G18/G19*100</f>
        <v>177.45664739884393</v>
      </c>
      <c r="H21" s="9">
        <f>H18/H19*100</f>
        <v>148.67243867243866</v>
      </c>
      <c r="I21" s="9">
        <f>I18/I19*100</f>
        <v>150.6779433481004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69"/>
      <c r="B22" s="228" t="s">
        <v>103</v>
      </c>
      <c r="C22" s="13">
        <f>C18/C20*100</f>
        <v>203.52941176470586</v>
      </c>
      <c r="D22" s="226">
        <f>D18/D20*100</f>
        <v>207.07213578500708</v>
      </c>
      <c r="E22" s="9">
        <f>E18/E20*100</f>
        <v>206.6919191919192</v>
      </c>
      <c r="F22" s="6"/>
      <c r="G22" s="13">
        <f>G18/G20*100</f>
        <v>358.3657587548638</v>
      </c>
      <c r="H22" s="9">
        <f>H18/H20*100</f>
        <v>274.23476177801433</v>
      </c>
      <c r="I22" s="9">
        <f>I18/I20*100</f>
        <v>279.62132536123568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70"/>
      <c r="B23" s="229" t="s">
        <v>7</v>
      </c>
      <c r="C23" s="14">
        <f>C18/E18*100</f>
        <v>10.568112400733048</v>
      </c>
      <c r="D23" s="15">
        <f>D18/E18*100</f>
        <v>89.431887599266958</v>
      </c>
      <c r="E23" s="15">
        <f>SUM(C23:D23)</f>
        <v>100</v>
      </c>
      <c r="F23" s="16"/>
      <c r="G23" s="14">
        <f>G18/I18*100</f>
        <v>8.2056307911617949</v>
      </c>
      <c r="H23" s="15">
        <f>H18/I18*100</f>
        <v>91.794369208838205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71" t="s">
        <v>12</v>
      </c>
      <c r="B24" s="227" t="s">
        <v>101</v>
      </c>
      <c r="C24" s="78">
        <v>1</v>
      </c>
      <c r="D24" s="30">
        <v>34</v>
      </c>
      <c r="E24" s="29">
        <f>SUM(C24:D24)</f>
        <v>35</v>
      </c>
      <c r="F24" s="31">
        <f>E24/E42*100</f>
        <v>0.28022417934347477</v>
      </c>
      <c r="G24" s="78">
        <v>5</v>
      </c>
      <c r="H24" s="30">
        <v>159</v>
      </c>
      <c r="I24" s="30">
        <f>SUM(G24:H24)</f>
        <v>164</v>
      </c>
      <c r="J24" s="70">
        <f>I24/I42*100</f>
        <v>0.25165725509452497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71"/>
      <c r="B25" s="228" t="s">
        <v>97</v>
      </c>
      <c r="C25" s="79">
        <v>0</v>
      </c>
      <c r="D25" s="5">
        <v>30</v>
      </c>
      <c r="E25" s="5">
        <f>SUM(C25:D25)</f>
        <v>30</v>
      </c>
      <c r="F25" s="6">
        <f>E25/E43*100</f>
        <v>0.23369946249123624</v>
      </c>
      <c r="G25" s="79">
        <v>0</v>
      </c>
      <c r="H25" s="5">
        <v>164</v>
      </c>
      <c r="I25" s="5">
        <f>SUM(G25:H25)</f>
        <v>164</v>
      </c>
      <c r="J25" s="68">
        <f>I25/I43*100</f>
        <v>0.27187878185043352</v>
      </c>
      <c r="K25" s="56"/>
      <c r="L25" s="81" t="s">
        <v>12</v>
      </c>
      <c r="M25" s="81">
        <f>I24</f>
        <v>164</v>
      </c>
      <c r="N25" s="81">
        <f>I25</f>
        <v>164</v>
      </c>
      <c r="O25" s="81">
        <f>I26</f>
        <v>95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71"/>
      <c r="B26" s="228" t="s">
        <v>9</v>
      </c>
      <c r="C26" s="79">
        <v>0</v>
      </c>
      <c r="D26" s="5">
        <v>28</v>
      </c>
      <c r="E26" s="5">
        <f>SUM(C26:D26)</f>
        <v>28</v>
      </c>
      <c r="F26" s="6">
        <f>E26/E44*100</f>
        <v>0.21886969436410536</v>
      </c>
      <c r="G26" s="79">
        <v>0</v>
      </c>
      <c r="H26" s="5">
        <v>95</v>
      </c>
      <c r="I26" s="4">
        <f>SUM(G26:H26)</f>
        <v>95</v>
      </c>
      <c r="J26" s="68">
        <f>I26/I44*100</f>
        <v>0.15916363697287517</v>
      </c>
      <c r="K26" s="56"/>
      <c r="L26" s="81" t="str">
        <f>A18</f>
        <v>OSTALI UGOSTITELJSKI OBJEKTI ZA SMJEŠTAJ</v>
      </c>
      <c r="M26" s="93">
        <f>I18</f>
        <v>11224</v>
      </c>
      <c r="N26" s="93">
        <f>I19</f>
        <v>7449</v>
      </c>
      <c r="O26" s="93">
        <f>I20</f>
        <v>4014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71"/>
      <c r="B27" s="228" t="s">
        <v>102</v>
      </c>
      <c r="C27" s="13" t="e">
        <f>C24/C25*100</f>
        <v>#DIV/0!</v>
      </c>
      <c r="D27" s="9">
        <f>D24/D25*100</f>
        <v>113.33333333333333</v>
      </c>
      <c r="E27" s="9">
        <f>E24/E25*100</f>
        <v>116.66666666666667</v>
      </c>
      <c r="F27" s="6"/>
      <c r="G27" s="13" t="e">
        <f>G24/G25*100</f>
        <v>#DIV/0!</v>
      </c>
      <c r="H27" s="9">
        <f>H24/H25*100</f>
        <v>96.951219512195124</v>
      </c>
      <c r="I27" s="5">
        <f>I24/I25*100</f>
        <v>100</v>
      </c>
      <c r="J27" s="68"/>
      <c r="K27" s="56"/>
      <c r="L27" s="81" t="s">
        <v>10</v>
      </c>
      <c r="M27" s="93">
        <f>I12</f>
        <v>21224</v>
      </c>
      <c r="N27" s="93">
        <f>I13</f>
        <v>19743</v>
      </c>
      <c r="O27" s="93">
        <f>I14</f>
        <v>17712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71"/>
      <c r="B28" s="228" t="s">
        <v>103</v>
      </c>
      <c r="C28" s="13" t="e">
        <f>C24/C26*100</f>
        <v>#DIV/0!</v>
      </c>
      <c r="D28" s="9">
        <f>D24/D26*100</f>
        <v>121.42857142857142</v>
      </c>
      <c r="E28" s="9">
        <f>E24/E26*100</f>
        <v>125</v>
      </c>
      <c r="F28" s="6"/>
      <c r="G28" s="13" t="e">
        <f>G24/G26*100</f>
        <v>#DIV/0!</v>
      </c>
      <c r="H28" s="9">
        <f>H24/H26*100</f>
        <v>167.36842105263159</v>
      </c>
      <c r="I28" s="9">
        <f>I24/I26*100</f>
        <v>172.63157894736844</v>
      </c>
      <c r="J28" s="68"/>
      <c r="K28" s="56"/>
      <c r="L28" s="81" t="s">
        <v>8</v>
      </c>
      <c r="M28" s="93">
        <f>I6</f>
        <v>18708</v>
      </c>
      <c r="N28" s="93">
        <f>I7</f>
        <v>22424</v>
      </c>
      <c r="O28" s="93">
        <f>I8</f>
        <v>29220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71"/>
      <c r="B29" s="230" t="s">
        <v>7</v>
      </c>
      <c r="C29" s="10">
        <f>C24/E24*100</f>
        <v>2.8571428571428572</v>
      </c>
      <c r="D29" s="11">
        <f>D24/E24*100</f>
        <v>97.142857142857139</v>
      </c>
      <c r="E29" s="11">
        <f>SUM(C29:D29)</f>
        <v>100</v>
      </c>
      <c r="F29" s="12"/>
      <c r="G29" s="10">
        <f>G24/I24*100</f>
        <v>3.0487804878048781</v>
      </c>
      <c r="H29" s="11">
        <f>H24/I24*100</f>
        <v>96.951219512195124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46" t="s">
        <v>13</v>
      </c>
      <c r="B30" s="231" t="s">
        <v>101</v>
      </c>
      <c r="C30" s="75">
        <f t="shared" ref="C30:J32" si="0">C6+C12+C18+C24</f>
        <v>1917</v>
      </c>
      <c r="D30" s="27">
        <f t="shared" si="0"/>
        <v>9499</v>
      </c>
      <c r="E30" s="27">
        <f t="shared" si="0"/>
        <v>11416</v>
      </c>
      <c r="F30" s="28">
        <f t="shared" si="0"/>
        <v>91.401120896717359</v>
      </c>
      <c r="G30" s="75">
        <f t="shared" si="0"/>
        <v>6520</v>
      </c>
      <c r="H30" s="27">
        <f t="shared" si="0"/>
        <v>44800</v>
      </c>
      <c r="I30" s="27">
        <f>I6+I12+I18+I24</f>
        <v>51320</v>
      </c>
      <c r="J30" s="67">
        <f t="shared" si="0"/>
        <v>78.750306899091584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47"/>
      <c r="B31" s="232" t="s">
        <v>95</v>
      </c>
      <c r="C31" s="77">
        <f t="shared" si="0"/>
        <v>1950</v>
      </c>
      <c r="D31" s="42">
        <f t="shared" si="0"/>
        <v>9956</v>
      </c>
      <c r="E31" s="42">
        <f t="shared" si="0"/>
        <v>11906</v>
      </c>
      <c r="F31" s="43">
        <f t="shared" si="0"/>
        <v>92.747526680688637</v>
      </c>
      <c r="G31" s="77">
        <f t="shared" si="0"/>
        <v>6645</v>
      </c>
      <c r="H31" s="42">
        <f t="shared" si="0"/>
        <v>43135</v>
      </c>
      <c r="I31" s="42">
        <f t="shared" si="0"/>
        <v>49780</v>
      </c>
      <c r="J31" s="72">
        <f t="shared" si="0"/>
        <v>82.525157076308417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47"/>
      <c r="B32" s="232" t="s">
        <v>9</v>
      </c>
      <c r="C32" s="77">
        <f t="shared" si="0"/>
        <v>2233</v>
      </c>
      <c r="D32" s="42">
        <f t="shared" si="0"/>
        <v>9811</v>
      </c>
      <c r="E32" s="42">
        <f t="shared" si="0"/>
        <v>12044</v>
      </c>
      <c r="F32" s="43">
        <f t="shared" si="0"/>
        <v>94.145235675760176</v>
      </c>
      <c r="G32" s="77">
        <f t="shared" si="0"/>
        <v>9671</v>
      </c>
      <c r="H32" s="42">
        <f t="shared" si="0"/>
        <v>41370</v>
      </c>
      <c r="I32" s="42">
        <f t="shared" si="0"/>
        <v>51041</v>
      </c>
      <c r="J32" s="72">
        <f t="shared" si="0"/>
        <v>85.514433628763371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47"/>
      <c r="B33" s="232" t="s">
        <v>102</v>
      </c>
      <c r="C33" s="45">
        <f>C30/C31*100</f>
        <v>98.307692307692307</v>
      </c>
      <c r="D33" s="44">
        <f>D30/D31*100</f>
        <v>95.409803133788671</v>
      </c>
      <c r="E33" s="44">
        <f>E30/E31*100</f>
        <v>95.884428019485981</v>
      </c>
      <c r="F33" s="43"/>
      <c r="G33" s="45">
        <f>G30/G31*100</f>
        <v>98.118886380737393</v>
      </c>
      <c r="H33" s="44">
        <f>H30/H31*100</f>
        <v>103.85997449866697</v>
      </c>
      <c r="I33" s="44">
        <f>I30/I31*100</f>
        <v>103.09361189232624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47"/>
      <c r="B34" s="232" t="s">
        <v>103</v>
      </c>
      <c r="C34" s="45">
        <f>C30/C32*100</f>
        <v>85.848634124496186</v>
      </c>
      <c r="D34" s="44">
        <f>D30/D32*100</f>
        <v>96.819896035062683</v>
      </c>
      <c r="E34" s="44">
        <f>E30/E32*100</f>
        <v>94.785785453337752</v>
      </c>
      <c r="F34" s="43"/>
      <c r="G34" s="45">
        <f>G30/G32*100</f>
        <v>67.418053975803943</v>
      </c>
      <c r="H34" s="44">
        <f>H30/H32*100</f>
        <v>108.29103214890017</v>
      </c>
      <c r="I34" s="44">
        <f>I30/I32*100</f>
        <v>100.54661938441645</v>
      </c>
      <c r="J34" s="43"/>
      <c r="K34" s="238" t="s">
        <v>79</v>
      </c>
      <c r="L34" s="239"/>
      <c r="M34" s="239"/>
      <c r="N34" s="239"/>
      <c r="O34" s="239"/>
      <c r="P34" s="239"/>
      <c r="Q34" s="240"/>
    </row>
    <row r="35" spans="1:17" ht="15" customHeight="1" thickBot="1" x14ac:dyDescent="0.3">
      <c r="A35" s="248"/>
      <c r="B35" s="233" t="s">
        <v>7</v>
      </c>
      <c r="C35" s="50">
        <f>C30/E30*100</f>
        <v>16.792221443587945</v>
      </c>
      <c r="D35" s="48">
        <f>D30/E30*100</f>
        <v>83.207778556412052</v>
      </c>
      <c r="E35" s="48">
        <f>SUM(C35:D35)</f>
        <v>100</v>
      </c>
      <c r="F35" s="49"/>
      <c r="G35" s="50">
        <f>G30/I30*100</f>
        <v>12.704598597038192</v>
      </c>
      <c r="H35" s="48">
        <f>H30/I30*100</f>
        <v>87.295401402961801</v>
      </c>
      <c r="I35" s="48">
        <f>SUM(G35:H35)</f>
        <v>100</v>
      </c>
      <c r="J35" s="49"/>
      <c r="K35" s="241"/>
      <c r="L35" s="242"/>
      <c r="M35" s="242"/>
      <c r="N35" s="242"/>
      <c r="O35" s="242"/>
      <c r="P35" s="242"/>
      <c r="Q35" s="243"/>
    </row>
    <row r="36" spans="1:17" ht="15" customHeight="1" x14ac:dyDescent="0.25">
      <c r="A36" s="249" t="s">
        <v>14</v>
      </c>
      <c r="B36" s="227" t="s">
        <v>101</v>
      </c>
      <c r="C36" s="75">
        <v>158</v>
      </c>
      <c r="D36" s="27">
        <v>916</v>
      </c>
      <c r="E36" s="27">
        <f>SUM(C36:D36)</f>
        <v>1074</v>
      </c>
      <c r="F36" s="28">
        <f>E36/E42*100</f>
        <v>8.5988791032826271</v>
      </c>
      <c r="G36" s="75">
        <v>2830</v>
      </c>
      <c r="H36" s="27">
        <v>11018</v>
      </c>
      <c r="I36" s="27">
        <f>G36+H36</f>
        <v>13848</v>
      </c>
      <c r="J36" s="28">
        <f>I36/I42*100</f>
        <v>21.24969310090842</v>
      </c>
      <c r="K36" s="56"/>
      <c r="Q36" s="57"/>
    </row>
    <row r="37" spans="1:17" ht="15" customHeight="1" x14ac:dyDescent="0.25">
      <c r="A37" s="250"/>
      <c r="B37" s="228" t="s">
        <v>97</v>
      </c>
      <c r="C37" s="76">
        <v>128</v>
      </c>
      <c r="D37" s="22">
        <v>803</v>
      </c>
      <c r="E37" s="158">
        <f>SUM(C37:D37)</f>
        <v>931</v>
      </c>
      <c r="F37" s="23">
        <f>E37/E43*100</f>
        <v>7.252473319311366</v>
      </c>
      <c r="G37" s="76">
        <v>1709</v>
      </c>
      <c r="H37" s="22">
        <v>8832</v>
      </c>
      <c r="I37" s="22">
        <f>G37+H37</f>
        <v>10541</v>
      </c>
      <c r="J37" s="23">
        <f>I37/I43*100</f>
        <v>17.474842923691583</v>
      </c>
      <c r="K37" s="56"/>
      <c r="L37" s="81" t="s">
        <v>8</v>
      </c>
      <c r="M37" s="82">
        <f>J6</f>
        <v>28.707341026270562</v>
      </c>
      <c r="Q37" s="57"/>
    </row>
    <row r="38" spans="1:17" ht="15" customHeight="1" x14ac:dyDescent="0.25">
      <c r="A38" s="250"/>
      <c r="B38" s="228" t="s">
        <v>9</v>
      </c>
      <c r="C38" s="76">
        <v>200</v>
      </c>
      <c r="D38" s="22">
        <v>549</v>
      </c>
      <c r="E38" s="22">
        <f>SUM(C38:D38)</f>
        <v>749</v>
      </c>
      <c r="F38" s="23">
        <f>E38/E44*100</f>
        <v>5.8547643242398184</v>
      </c>
      <c r="G38" s="76">
        <v>1896</v>
      </c>
      <c r="H38" s="22">
        <v>6750</v>
      </c>
      <c r="I38" s="22">
        <f>G38+H38</f>
        <v>8646</v>
      </c>
      <c r="J38" s="23">
        <f>I38/I44*100</f>
        <v>14.485566371236619</v>
      </c>
      <c r="K38" s="56"/>
      <c r="L38" s="81" t="s">
        <v>10</v>
      </c>
      <c r="M38" s="82">
        <f>J12</f>
        <v>32.568131598330467</v>
      </c>
      <c r="Q38" s="57"/>
    </row>
    <row r="39" spans="1:17" ht="15" customHeight="1" x14ac:dyDescent="0.25">
      <c r="A39" s="250"/>
      <c r="B39" s="228" t="s">
        <v>102</v>
      </c>
      <c r="C39" s="25">
        <f>C36/C37*100</f>
        <v>123.4375</v>
      </c>
      <c r="D39" s="24">
        <f>D36/D37*100</f>
        <v>114.07222914072229</v>
      </c>
      <c r="E39" s="220">
        <f>E36/E37*100</f>
        <v>115.35982814178303</v>
      </c>
      <c r="F39" s="23"/>
      <c r="G39" s="25">
        <f>G36/G37*100</f>
        <v>165.59391456992392</v>
      </c>
      <c r="H39" s="24">
        <f>H36/H37*100</f>
        <v>124.75090579710144</v>
      </c>
      <c r="I39" s="24">
        <f>I36/I37*100</f>
        <v>131.37273503462669</v>
      </c>
      <c r="J39" s="23"/>
      <c r="K39" s="56"/>
      <c r="L39" s="81" t="s">
        <v>11</v>
      </c>
      <c r="M39" s="82">
        <f>J18</f>
        <v>17.223177019396022</v>
      </c>
      <c r="Q39" s="57"/>
    </row>
    <row r="40" spans="1:17" ht="15" customHeight="1" x14ac:dyDescent="0.25">
      <c r="A40" s="250"/>
      <c r="B40" s="228" t="s">
        <v>103</v>
      </c>
      <c r="C40" s="25">
        <f>C36/C38*100</f>
        <v>79</v>
      </c>
      <c r="D40" s="220">
        <f>D36/D38*100</f>
        <v>166.8488160291439</v>
      </c>
      <c r="E40" s="24">
        <f>E36/E38*100</f>
        <v>143.39118825100135</v>
      </c>
      <c r="F40" s="23"/>
      <c r="G40" s="25">
        <f>G36/G38*100</f>
        <v>149.26160337552744</v>
      </c>
      <c r="H40" s="24">
        <f>H36/H38*100</f>
        <v>163.22962962962964</v>
      </c>
      <c r="I40" s="24">
        <f>I36/I38*100</f>
        <v>160.16655100624567</v>
      </c>
      <c r="J40" s="23"/>
      <c r="K40" s="56"/>
      <c r="L40" s="81" t="s">
        <v>12</v>
      </c>
      <c r="M40" s="82">
        <f>J24</f>
        <v>0.25165725509452497</v>
      </c>
      <c r="Q40" s="57"/>
    </row>
    <row r="41" spans="1:17" ht="15" customHeight="1" thickBot="1" x14ac:dyDescent="0.3">
      <c r="A41" s="251"/>
      <c r="B41" s="234" t="s">
        <v>7</v>
      </c>
      <c r="C41" s="47">
        <f>C36/E36*100</f>
        <v>14.711359404096836</v>
      </c>
      <c r="D41" s="46">
        <f>D36/E36*100</f>
        <v>85.288640595903161</v>
      </c>
      <c r="E41" s="46">
        <f>SUM(C41:D41)</f>
        <v>100</v>
      </c>
      <c r="F41" s="26"/>
      <c r="G41" s="47">
        <f>G36/I36*100</f>
        <v>20.436164067013287</v>
      </c>
      <c r="H41" s="46">
        <f>H36/I36*100</f>
        <v>79.56383593298672</v>
      </c>
      <c r="I41" s="46">
        <f>SUM(G41:H41)</f>
        <v>100</v>
      </c>
      <c r="J41" s="26"/>
      <c r="K41" s="56"/>
      <c r="L41" s="81" t="s">
        <v>80</v>
      </c>
      <c r="M41" s="82">
        <f>J36</f>
        <v>21.24969310090842</v>
      </c>
      <c r="Q41" s="57"/>
    </row>
    <row r="42" spans="1:17" ht="15" customHeight="1" x14ac:dyDescent="0.25">
      <c r="A42" s="262" t="s">
        <v>77</v>
      </c>
      <c r="B42" s="235" t="s">
        <v>101</v>
      </c>
      <c r="C42" s="73">
        <f t="shared" ref="C42:D44" si="1">C30+C36</f>
        <v>2075</v>
      </c>
      <c r="D42" s="51">
        <f t="shared" si="1"/>
        <v>10415</v>
      </c>
      <c r="E42" s="51">
        <f>SUM(C42:D42)</f>
        <v>12490</v>
      </c>
      <c r="F42" s="52">
        <f>F6+F12+F18+F24+F36</f>
        <v>99.999999999999986</v>
      </c>
      <c r="G42" s="73">
        <f>G30+G36</f>
        <v>9350</v>
      </c>
      <c r="H42" s="51">
        <f t="shared" ref="G42:H44" si="2">H30+H36</f>
        <v>55818</v>
      </c>
      <c r="I42" s="51">
        <f>SUM(G42:H42)</f>
        <v>65168</v>
      </c>
      <c r="J42" s="52">
        <f>J6+J12+J18+J24+J36</f>
        <v>100</v>
      </c>
      <c r="K42" s="56"/>
      <c r="Q42" s="57"/>
    </row>
    <row r="43" spans="1:17" ht="15" customHeight="1" x14ac:dyDescent="0.25">
      <c r="A43" s="262"/>
      <c r="B43" s="236" t="s">
        <v>97</v>
      </c>
      <c r="C43" s="74">
        <f t="shared" si="1"/>
        <v>2078</v>
      </c>
      <c r="D43" s="32">
        <f t="shared" si="1"/>
        <v>10759</v>
      </c>
      <c r="E43" s="32">
        <f>SUM(C43:D43)</f>
        <v>12837</v>
      </c>
      <c r="F43" s="33">
        <f>F31+F37</f>
        <v>100</v>
      </c>
      <c r="G43" s="74">
        <f t="shared" si="2"/>
        <v>8354</v>
      </c>
      <c r="H43" s="32">
        <f t="shared" si="2"/>
        <v>51967</v>
      </c>
      <c r="I43" s="32">
        <f>SUM(G43:H43)</f>
        <v>60321</v>
      </c>
      <c r="J43" s="33">
        <f>J7+J13+J19+J25+J37</f>
        <v>100</v>
      </c>
      <c r="K43" s="56"/>
      <c r="Q43" s="57"/>
    </row>
    <row r="44" spans="1:17" ht="15" customHeight="1" x14ac:dyDescent="0.25">
      <c r="A44" s="262"/>
      <c r="B44" s="236" t="s">
        <v>9</v>
      </c>
      <c r="C44" s="74">
        <f t="shared" si="1"/>
        <v>2433</v>
      </c>
      <c r="D44" s="32">
        <f t="shared" si="1"/>
        <v>10360</v>
      </c>
      <c r="E44" s="32">
        <f>SUM(C44:D44)</f>
        <v>12793</v>
      </c>
      <c r="F44" s="33">
        <f>F32+F38</f>
        <v>100</v>
      </c>
      <c r="G44" s="74">
        <f t="shared" si="2"/>
        <v>11567</v>
      </c>
      <c r="H44" s="32">
        <f t="shared" si="2"/>
        <v>48120</v>
      </c>
      <c r="I44" s="192">
        <f>SUM(G44:H44)</f>
        <v>59687</v>
      </c>
      <c r="J44" s="33">
        <f>J32+J38</f>
        <v>99.999999999999986</v>
      </c>
      <c r="K44" s="56"/>
      <c r="Q44" s="57"/>
    </row>
    <row r="45" spans="1:17" ht="15" customHeight="1" x14ac:dyDescent="0.25">
      <c r="A45" s="262"/>
      <c r="B45" s="236" t="s">
        <v>102</v>
      </c>
      <c r="C45" s="35">
        <f>C42/C43*100</f>
        <v>99.855630413859473</v>
      </c>
      <c r="D45" s="34">
        <f>D42/D43*100</f>
        <v>96.80267682870155</v>
      </c>
      <c r="E45" s="34">
        <f>E42/E43*100</f>
        <v>97.296876217184703</v>
      </c>
      <c r="F45" s="33"/>
      <c r="G45" s="35">
        <f>G42/G43*100</f>
        <v>111.92243236772804</v>
      </c>
      <c r="H45" s="34">
        <f>H42/H43*100</f>
        <v>107.41047203032694</v>
      </c>
      <c r="I45" s="34">
        <f>I42/I43*100</f>
        <v>108.03534424164056</v>
      </c>
      <c r="J45" s="33"/>
      <c r="K45" s="56"/>
      <c r="Q45" s="57"/>
    </row>
    <row r="46" spans="1:17" ht="15" customHeight="1" x14ac:dyDescent="0.25">
      <c r="A46" s="262"/>
      <c r="B46" s="236" t="s">
        <v>103</v>
      </c>
      <c r="C46" s="35">
        <f>C42/C44*100</f>
        <v>85.285655569256065</v>
      </c>
      <c r="D46" s="34">
        <f>D42/D44*100</f>
        <v>100.53088803088804</v>
      </c>
      <c r="E46" s="34">
        <f>E42/E44*100</f>
        <v>97.631517235988426</v>
      </c>
      <c r="F46" s="33"/>
      <c r="G46" s="35">
        <f>G42/G44*100</f>
        <v>80.833405377366645</v>
      </c>
      <c r="H46" s="34">
        <f>H42/H44*100</f>
        <v>115.99750623441396</v>
      </c>
      <c r="I46" s="34">
        <f>I42/I44*100</f>
        <v>109.18290414998242</v>
      </c>
      <c r="J46" s="33"/>
      <c r="K46" s="56"/>
      <c r="Q46" s="57"/>
    </row>
    <row r="47" spans="1:17" ht="15" customHeight="1" thickBot="1" x14ac:dyDescent="0.3">
      <c r="A47" s="263"/>
      <c r="B47" s="237" t="s">
        <v>7</v>
      </c>
      <c r="C47" s="38">
        <f>C42/E42*100</f>
        <v>16.613290632506008</v>
      </c>
      <c r="D47" s="36">
        <f>D42/E42*100</f>
        <v>83.386709367493992</v>
      </c>
      <c r="E47" s="36">
        <f>SUM(C47:D47)</f>
        <v>100</v>
      </c>
      <c r="F47" s="37"/>
      <c r="G47" s="38">
        <f>G42/I42*100</f>
        <v>14.347532531303708</v>
      </c>
      <c r="H47" s="36">
        <f>H42/I42*100</f>
        <v>85.652467468696287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activeCell="Y17" sqref="Y17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31.932969602494154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2682</v>
      </c>
      <c r="C6" s="123">
        <v>16388</v>
      </c>
      <c r="D6" s="127">
        <f t="shared" ref="D6:D37" si="1">IF($C$83&lt;&gt;0,C6/$C$83*100,0)</f>
        <v>31.932969602494154</v>
      </c>
      <c r="E6" s="124">
        <v>3189</v>
      </c>
      <c r="F6" s="123">
        <v>15856</v>
      </c>
      <c r="G6" s="125">
        <f t="shared" ref="G6:G37" si="2">IF($F$83&lt;&gt;0,F6/$F$83*100,0)</f>
        <v>31.8521494576135</v>
      </c>
      <c r="H6" s="122">
        <v>3221</v>
      </c>
      <c r="I6" s="123">
        <v>16767</v>
      </c>
      <c r="J6" s="127">
        <f t="shared" ref="J6:J37" si="3">IF($I$83&lt;&gt;0,I6/$I$83*100,0)</f>
        <v>32.85006171509179</v>
      </c>
      <c r="K6" s="132">
        <f t="shared" ref="K6:K37" si="4">IF(OR(B6&lt;&gt;0)*(E6&lt;&gt;0),B6/E6*100," ")</f>
        <v>84.101599247412977</v>
      </c>
      <c r="L6" s="133">
        <f t="shared" ref="L6:L37" si="5">IF(OR(C6&lt;&gt;0)*(F6&lt;&gt;0),C6/F6*100," ")</f>
        <v>103.35519677093845</v>
      </c>
      <c r="M6" s="189">
        <f t="shared" ref="M6:M37" si="6">IF(OR(B6&lt;&gt;0)*(H6&lt;&gt;0),B6/H6*100," ")</f>
        <v>83.266066438994102</v>
      </c>
      <c r="N6" s="190">
        <f t="shared" ref="N6:N37" si="7">IF(OR(C6&lt;&gt;0)*(I6&lt;&gt;0),C6/I6*100," ")</f>
        <v>97.739607562473907</v>
      </c>
      <c r="O6" s="131">
        <f>IF(OR(E6&lt;&gt;0)*(H6&lt;&gt;0),E6/H6*100," ")</f>
        <v>99.00651971437442</v>
      </c>
      <c r="P6" s="133">
        <f>IF(OR(F6&lt;&gt;0)*(I6&lt;&gt;0),F6/I6*100," ")</f>
        <v>94.566708415339647</v>
      </c>
      <c r="Q6" t="str">
        <f t="shared" si="0"/>
        <v>Austrija</v>
      </c>
      <c r="R6" s="101">
        <f t="shared" ref="R6:R14" si="8">D7</f>
        <v>16.155494933749026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2362</v>
      </c>
      <c r="C7" s="109">
        <v>8291</v>
      </c>
      <c r="D7" s="128">
        <f t="shared" si="1"/>
        <v>16.155494933749026</v>
      </c>
      <c r="E7" s="112">
        <v>2579</v>
      </c>
      <c r="F7" s="109">
        <v>9593</v>
      </c>
      <c r="G7" s="39">
        <f t="shared" si="2"/>
        <v>19.270791482523101</v>
      </c>
      <c r="H7" s="108">
        <v>2328</v>
      </c>
      <c r="I7" s="109">
        <v>7742</v>
      </c>
      <c r="J7" s="127">
        <f t="shared" si="3"/>
        <v>15.168198115240688</v>
      </c>
      <c r="K7" s="132">
        <f t="shared" si="4"/>
        <v>91.58588600232649</v>
      </c>
      <c r="L7" s="133">
        <f t="shared" si="5"/>
        <v>86.427603460856872</v>
      </c>
      <c r="M7" s="40">
        <f t="shared" si="6"/>
        <v>101.46048109965635</v>
      </c>
      <c r="N7" s="41">
        <f t="shared" si="7"/>
        <v>107.09119090674244</v>
      </c>
      <c r="O7" s="131">
        <f t="shared" ref="O7:O38" si="9">IF(OR(E7&lt;&gt;0)*(H7&lt;&gt;0),E7/H7*100," ")</f>
        <v>110.78178694158076</v>
      </c>
      <c r="P7" s="133">
        <f t="shared" ref="P7:P70" si="10">IF(OR(F7&lt;&gt;0)*(I7&lt;&gt;0),F7/I7*100," ")</f>
        <v>123.90855076207698</v>
      </c>
      <c r="Q7" t="str">
        <f t="shared" si="0"/>
        <v>Hrvatska</v>
      </c>
      <c r="R7" s="101">
        <f t="shared" si="8"/>
        <v>12.704598597038192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81</v>
      </c>
      <c r="B8" s="108">
        <v>1917</v>
      </c>
      <c r="C8" s="109">
        <v>6520</v>
      </c>
      <c r="D8" s="128">
        <f t="shared" si="1"/>
        <v>12.704598597038192</v>
      </c>
      <c r="E8" s="112">
        <v>1950</v>
      </c>
      <c r="F8" s="109">
        <v>6645</v>
      </c>
      <c r="G8" s="39">
        <f t="shared" si="2"/>
        <v>13.348734431498594</v>
      </c>
      <c r="H8" s="108">
        <v>2233</v>
      </c>
      <c r="I8" s="109">
        <v>9671</v>
      </c>
      <c r="J8" s="127">
        <f t="shared" si="3"/>
        <v>18.947512783840441</v>
      </c>
      <c r="K8" s="132">
        <f t="shared" si="4"/>
        <v>98.307692307692307</v>
      </c>
      <c r="L8" s="133">
        <f t="shared" si="5"/>
        <v>98.118886380737393</v>
      </c>
      <c r="M8" s="40">
        <f t="shared" si="6"/>
        <v>85.848634124496186</v>
      </c>
      <c r="N8" s="41">
        <f t="shared" si="7"/>
        <v>67.418053975803943</v>
      </c>
      <c r="O8" s="131">
        <f t="shared" si="9"/>
        <v>87.32646663681146</v>
      </c>
      <c r="P8" s="133">
        <f t="shared" si="10"/>
        <v>68.710578016751114</v>
      </c>
      <c r="Q8" t="str">
        <f t="shared" si="0"/>
        <v>Slovenija</v>
      </c>
      <c r="R8" s="101">
        <f t="shared" si="8"/>
        <v>7.5077942322681208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1477</v>
      </c>
      <c r="C9" s="109">
        <v>3853</v>
      </c>
      <c r="D9" s="128">
        <f t="shared" si="1"/>
        <v>7.5077942322681208</v>
      </c>
      <c r="E9" s="112">
        <v>1622</v>
      </c>
      <c r="F9" s="109">
        <v>4439</v>
      </c>
      <c r="G9" s="39">
        <f t="shared" si="2"/>
        <v>8.9172358376858174</v>
      </c>
      <c r="H9" s="108">
        <v>1676</v>
      </c>
      <c r="I9" s="109">
        <v>4737</v>
      </c>
      <c r="J9" s="127">
        <f t="shared" si="3"/>
        <v>9.2807742795007933</v>
      </c>
      <c r="K9" s="132">
        <f t="shared" si="4"/>
        <v>91.060419235511716</v>
      </c>
      <c r="L9" s="133">
        <f t="shared" si="5"/>
        <v>86.798828564992121</v>
      </c>
      <c r="M9" s="40">
        <f t="shared" si="6"/>
        <v>88.126491646778035</v>
      </c>
      <c r="N9" s="41">
        <f t="shared" si="7"/>
        <v>81.338399831116732</v>
      </c>
      <c r="O9" s="131">
        <f t="shared" si="9"/>
        <v>96.778042959427211</v>
      </c>
      <c r="P9" s="133">
        <f t="shared" si="10"/>
        <v>93.709098585602703</v>
      </c>
      <c r="Q9" t="str">
        <f t="shared" si="0"/>
        <v>Ost. azijske zemlje</v>
      </c>
      <c r="R9" s="101">
        <f t="shared" si="8"/>
        <v>4.4894777864380355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104</v>
      </c>
      <c r="B10" s="108">
        <v>72</v>
      </c>
      <c r="C10" s="109">
        <v>2304</v>
      </c>
      <c r="D10" s="128">
        <f t="shared" si="1"/>
        <v>4.4894777864380355</v>
      </c>
      <c r="E10" s="112">
        <v>59</v>
      </c>
      <c r="F10" s="109">
        <v>1281</v>
      </c>
      <c r="G10" s="39">
        <f t="shared" si="2"/>
        <v>2.5733226195259142</v>
      </c>
      <c r="H10" s="108">
        <v>6</v>
      </c>
      <c r="I10" s="109">
        <v>32</v>
      </c>
      <c r="J10" s="127">
        <f t="shared" si="3"/>
        <v>6.2694696420524679E-2</v>
      </c>
      <c r="K10" s="132">
        <f t="shared" si="4"/>
        <v>122.03389830508475</v>
      </c>
      <c r="L10" s="133">
        <f t="shared" si="5"/>
        <v>179.85948477751757</v>
      </c>
      <c r="M10" s="40">
        <f t="shared" si="6"/>
        <v>1200</v>
      </c>
      <c r="N10" s="41">
        <f t="shared" si="7"/>
        <v>7200</v>
      </c>
      <c r="O10" s="131">
        <f t="shared" si="9"/>
        <v>983.33333333333337</v>
      </c>
      <c r="P10" s="133">
        <f t="shared" si="10"/>
        <v>4003.125</v>
      </c>
      <c r="Q10" t="str">
        <f t="shared" si="0"/>
        <v>Poljska</v>
      </c>
      <c r="R10" s="101">
        <f t="shared" si="8"/>
        <v>4.088074824629774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26</v>
      </c>
      <c r="B11" s="116">
        <v>443</v>
      </c>
      <c r="C11" s="117">
        <v>2098</v>
      </c>
      <c r="D11" s="129">
        <f t="shared" si="1"/>
        <v>4.088074824629774</v>
      </c>
      <c r="E11" s="118">
        <v>296</v>
      </c>
      <c r="F11" s="117">
        <v>1247</v>
      </c>
      <c r="G11" s="119">
        <f t="shared" si="2"/>
        <v>2.5050220972278026</v>
      </c>
      <c r="H11" s="116">
        <v>130</v>
      </c>
      <c r="I11" s="110">
        <v>578</v>
      </c>
      <c r="J11" s="152">
        <f t="shared" si="3"/>
        <v>1.1324229540957269</v>
      </c>
      <c r="K11" s="195">
        <f t="shared" si="4"/>
        <v>149.66216216216216</v>
      </c>
      <c r="L11" s="196">
        <f t="shared" si="5"/>
        <v>168.24378508420207</v>
      </c>
      <c r="M11" s="197">
        <f t="shared" si="6"/>
        <v>340.76923076923077</v>
      </c>
      <c r="N11" s="214">
        <f t="shared" si="7"/>
        <v>362.97577854671277</v>
      </c>
      <c r="O11" s="215">
        <f t="shared" si="9"/>
        <v>227.69230769230768</v>
      </c>
      <c r="P11" s="196">
        <f t="shared" si="10"/>
        <v>215.74394463667818</v>
      </c>
      <c r="Q11" t="str">
        <f t="shared" si="0"/>
        <v>Mađarska</v>
      </c>
      <c r="R11" s="101">
        <f t="shared" si="8"/>
        <v>2.6578332034294623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44</v>
      </c>
      <c r="B12" s="116">
        <v>484</v>
      </c>
      <c r="C12" s="117">
        <v>1364</v>
      </c>
      <c r="D12" s="129">
        <f t="shared" si="1"/>
        <v>2.6578332034294623</v>
      </c>
      <c r="E12" s="118">
        <v>425</v>
      </c>
      <c r="F12" s="117">
        <v>1199</v>
      </c>
      <c r="G12" s="119">
        <f t="shared" si="2"/>
        <v>2.4085978304539979</v>
      </c>
      <c r="H12" s="116">
        <v>353</v>
      </c>
      <c r="I12" s="110">
        <v>1016</v>
      </c>
      <c r="J12" s="152">
        <f t="shared" si="3"/>
        <v>1.9905566113516584</v>
      </c>
      <c r="K12" s="195">
        <f t="shared" si="4"/>
        <v>113.88235294117648</v>
      </c>
      <c r="L12" s="196">
        <f t="shared" si="5"/>
        <v>113.76146788990826</v>
      </c>
      <c r="M12" s="197">
        <f t="shared" si="6"/>
        <v>137.11048158640227</v>
      </c>
      <c r="N12" s="214">
        <f t="shared" si="7"/>
        <v>134.25196850393701</v>
      </c>
      <c r="O12" s="215">
        <f t="shared" si="9"/>
        <v>120.39660056657225</v>
      </c>
      <c r="P12" s="196">
        <f t="shared" si="10"/>
        <v>118.01181102362204</v>
      </c>
      <c r="Q12" t="str">
        <f t="shared" si="0"/>
        <v>BiH</v>
      </c>
      <c r="R12" s="101">
        <f t="shared" si="8"/>
        <v>2.279812938425565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105</v>
      </c>
      <c r="B13" s="116">
        <v>115</v>
      </c>
      <c r="C13" s="117">
        <v>1170</v>
      </c>
      <c r="D13" s="129">
        <f t="shared" si="1"/>
        <v>2.279812938425565</v>
      </c>
      <c r="E13" s="118">
        <v>141</v>
      </c>
      <c r="F13" s="117">
        <v>1596</v>
      </c>
      <c r="G13" s="119">
        <f t="shared" si="2"/>
        <v>3.2061068702290076</v>
      </c>
      <c r="H13" s="116">
        <v>258</v>
      </c>
      <c r="I13" s="110">
        <v>3803</v>
      </c>
      <c r="J13" s="152">
        <f t="shared" si="3"/>
        <v>7.4508728277267284</v>
      </c>
      <c r="K13" s="195">
        <f t="shared" si="4"/>
        <v>81.560283687943254</v>
      </c>
      <c r="L13" s="196">
        <f t="shared" si="5"/>
        <v>73.308270676691734</v>
      </c>
      <c r="M13" s="197">
        <f t="shared" si="6"/>
        <v>44.573643410852718</v>
      </c>
      <c r="N13" s="214">
        <f t="shared" si="7"/>
        <v>30.765185379963189</v>
      </c>
      <c r="O13" s="215">
        <f t="shared" si="9"/>
        <v>54.651162790697668</v>
      </c>
      <c r="P13" s="196">
        <f t="shared" si="10"/>
        <v>41.966868261898497</v>
      </c>
      <c r="Q13" t="str">
        <f t="shared" si="0"/>
        <v>Italija</v>
      </c>
      <c r="R13" s="101">
        <f t="shared" si="8"/>
        <v>2.0050662509742789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40</v>
      </c>
      <c r="B14" s="116">
        <v>382</v>
      </c>
      <c r="C14" s="117">
        <v>1029</v>
      </c>
      <c r="D14" s="129">
        <f t="shared" si="1"/>
        <v>2.0050662509742789</v>
      </c>
      <c r="E14" s="118">
        <v>349</v>
      </c>
      <c r="F14" s="117">
        <v>966</v>
      </c>
      <c r="G14" s="119">
        <f t="shared" si="2"/>
        <v>1.9405383688228206</v>
      </c>
      <c r="H14" s="116">
        <v>475</v>
      </c>
      <c r="I14" s="110">
        <v>1216</v>
      </c>
      <c r="J14" s="152">
        <f t="shared" si="3"/>
        <v>2.3823984639799378</v>
      </c>
      <c r="K14" s="195">
        <f t="shared" si="4"/>
        <v>109.45558739255014</v>
      </c>
      <c r="L14" s="196">
        <f t="shared" si="5"/>
        <v>106.5217391304348</v>
      </c>
      <c r="M14" s="197">
        <f t="shared" si="6"/>
        <v>80.421052631578945</v>
      </c>
      <c r="N14" s="214">
        <f t="shared" si="7"/>
        <v>84.62171052631578</v>
      </c>
      <c r="O14" s="215">
        <f t="shared" si="9"/>
        <v>73.473684210526315</v>
      </c>
      <c r="P14" s="196">
        <f t="shared" si="10"/>
        <v>79.44078947368422</v>
      </c>
      <c r="Q14" t="str">
        <f t="shared" si="0"/>
        <v>Makedonija</v>
      </c>
      <c r="R14" s="101">
        <f t="shared" si="8"/>
        <v>1.6289945440374123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45</v>
      </c>
      <c r="B15" s="116">
        <v>36</v>
      </c>
      <c r="C15" s="117">
        <v>836</v>
      </c>
      <c r="D15" s="129">
        <f t="shared" si="1"/>
        <v>1.6289945440374123</v>
      </c>
      <c r="E15" s="118">
        <v>31</v>
      </c>
      <c r="F15" s="117">
        <v>513</v>
      </c>
      <c r="G15" s="119">
        <f t="shared" si="2"/>
        <v>1.0305343511450382</v>
      </c>
      <c r="H15" s="116">
        <v>8</v>
      </c>
      <c r="I15" s="110">
        <v>35</v>
      </c>
      <c r="J15" s="152">
        <f t="shared" si="3"/>
        <v>6.8572324209948868E-2</v>
      </c>
      <c r="K15" s="195">
        <f t="shared" si="4"/>
        <v>116.12903225806453</v>
      </c>
      <c r="L15" s="196">
        <f t="shared" si="5"/>
        <v>162.96296296296296</v>
      </c>
      <c r="M15" s="197">
        <f t="shared" si="6"/>
        <v>450</v>
      </c>
      <c r="N15" s="214">
        <f t="shared" si="7"/>
        <v>2388.5714285714284</v>
      </c>
      <c r="O15" s="215">
        <f t="shared" si="9"/>
        <v>387.5</v>
      </c>
      <c r="P15" s="196">
        <f t="shared" si="10"/>
        <v>1465.7142857142856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51</v>
      </c>
      <c r="B16" s="79">
        <v>220</v>
      </c>
      <c r="C16" s="5">
        <v>793</v>
      </c>
      <c r="D16" s="130">
        <f t="shared" si="1"/>
        <v>1.5452065471551053</v>
      </c>
      <c r="E16" s="80">
        <v>226</v>
      </c>
      <c r="F16" s="5">
        <v>803</v>
      </c>
      <c r="G16" s="94">
        <f t="shared" si="2"/>
        <v>1.6130976295701083</v>
      </c>
      <c r="H16" s="79">
        <v>163</v>
      </c>
      <c r="I16" s="5">
        <v>618</v>
      </c>
      <c r="J16" s="153">
        <f t="shared" si="3"/>
        <v>1.2107913246213828</v>
      </c>
      <c r="K16" s="194">
        <f t="shared" si="4"/>
        <v>97.345132743362825</v>
      </c>
      <c r="L16" s="198">
        <f t="shared" si="5"/>
        <v>98.754669987546691</v>
      </c>
      <c r="M16" s="95">
        <f t="shared" si="6"/>
        <v>134.96932515337423</v>
      </c>
      <c r="N16" s="96">
        <f t="shared" si="7"/>
        <v>128.31715210355986</v>
      </c>
      <c r="O16" s="199">
        <f t="shared" si="9"/>
        <v>138.65030674846625</v>
      </c>
      <c r="P16" s="198">
        <f t="shared" si="10"/>
        <v>129.93527508090614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52</v>
      </c>
      <c r="B17" s="79">
        <v>100</v>
      </c>
      <c r="C17" s="5">
        <v>768</v>
      </c>
      <c r="D17" s="130">
        <f t="shared" si="1"/>
        <v>1.4964925954793453</v>
      </c>
      <c r="E17" s="80">
        <v>67</v>
      </c>
      <c r="F17" s="5">
        <v>519</v>
      </c>
      <c r="G17" s="94">
        <f t="shared" si="2"/>
        <v>1.0425873844917639</v>
      </c>
      <c r="H17" s="79">
        <v>99</v>
      </c>
      <c r="I17" s="5">
        <v>693</v>
      </c>
      <c r="J17" s="153">
        <f t="shared" si="3"/>
        <v>1.3577320193569875</v>
      </c>
      <c r="K17" s="194">
        <f t="shared" si="4"/>
        <v>149.25373134328359</v>
      </c>
      <c r="L17" s="198">
        <f t="shared" si="5"/>
        <v>147.97687861271675</v>
      </c>
      <c r="M17" s="95">
        <f t="shared" si="6"/>
        <v>101.01010101010101</v>
      </c>
      <c r="N17" s="96">
        <f t="shared" si="7"/>
        <v>110.82251082251082</v>
      </c>
      <c r="O17" s="199">
        <f t="shared" si="9"/>
        <v>67.676767676767682</v>
      </c>
      <c r="P17" s="198">
        <f t="shared" si="10"/>
        <v>74.891774891774887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19</v>
      </c>
      <c r="B18" s="79">
        <v>171</v>
      </c>
      <c r="C18" s="5">
        <v>753</v>
      </c>
      <c r="D18" s="130">
        <f t="shared" si="1"/>
        <v>1.4672642244738894</v>
      </c>
      <c r="E18" s="80">
        <v>112</v>
      </c>
      <c r="F18" s="5">
        <v>348</v>
      </c>
      <c r="G18" s="94">
        <f t="shared" si="2"/>
        <v>0.6990759341100844</v>
      </c>
      <c r="H18" s="79">
        <v>211</v>
      </c>
      <c r="I18" s="5">
        <v>571</v>
      </c>
      <c r="J18" s="153">
        <f t="shared" si="3"/>
        <v>1.1187084892537371</v>
      </c>
      <c r="K18" s="194">
        <f t="shared" si="4"/>
        <v>152.67857142857142</v>
      </c>
      <c r="L18" s="198">
        <f t="shared" si="5"/>
        <v>216.37931034482759</v>
      </c>
      <c r="M18" s="95">
        <f t="shared" si="6"/>
        <v>81.042654028436019</v>
      </c>
      <c r="N18" s="96">
        <f t="shared" si="7"/>
        <v>131.87390542907181</v>
      </c>
      <c r="O18" s="199">
        <f t="shared" si="9"/>
        <v>53.080568720379148</v>
      </c>
      <c r="P18" s="198">
        <f t="shared" si="10"/>
        <v>60.94570928196147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86</v>
      </c>
      <c r="B19" s="141">
        <v>95</v>
      </c>
      <c r="C19" s="111">
        <v>590</v>
      </c>
      <c r="D19" s="130">
        <f t="shared" si="1"/>
        <v>1.1496492595479346</v>
      </c>
      <c r="E19" s="80">
        <v>81</v>
      </c>
      <c r="F19" s="5">
        <v>469</v>
      </c>
      <c r="G19" s="94">
        <f t="shared" si="2"/>
        <v>0.9421454399357172</v>
      </c>
      <c r="H19" s="79">
        <v>29</v>
      </c>
      <c r="I19" s="5">
        <v>69</v>
      </c>
      <c r="J19" s="153">
        <f t="shared" si="3"/>
        <v>0.13518543915675632</v>
      </c>
      <c r="K19" s="194">
        <f t="shared" si="4"/>
        <v>117.28395061728396</v>
      </c>
      <c r="L19" s="198">
        <f t="shared" si="5"/>
        <v>125.79957356076758</v>
      </c>
      <c r="M19" s="95">
        <f t="shared" si="6"/>
        <v>327.58620689655174</v>
      </c>
      <c r="N19" s="96">
        <f t="shared" si="7"/>
        <v>855.07246376811599</v>
      </c>
      <c r="O19" s="199">
        <f t="shared" si="9"/>
        <v>279.31034482758622</v>
      </c>
      <c r="P19" s="198">
        <f t="shared" si="10"/>
        <v>679.71014492753625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27</v>
      </c>
      <c r="B20" s="141">
        <v>14</v>
      </c>
      <c r="C20" s="111">
        <v>584</v>
      </c>
      <c r="D20" s="130">
        <f t="shared" si="1"/>
        <v>1.1379579111457521</v>
      </c>
      <c r="E20" s="80">
        <v>17</v>
      </c>
      <c r="F20" s="5">
        <v>475</v>
      </c>
      <c r="G20" s="94">
        <f t="shared" si="2"/>
        <v>0.95419847328244278</v>
      </c>
      <c r="H20" s="79">
        <v>57</v>
      </c>
      <c r="I20" s="5">
        <v>385</v>
      </c>
      <c r="J20" s="153">
        <f t="shared" si="3"/>
        <v>0.7542955663094375</v>
      </c>
      <c r="K20" s="194">
        <f t="shared" si="4"/>
        <v>82.35294117647058</v>
      </c>
      <c r="L20" s="198">
        <f t="shared" si="5"/>
        <v>122.94736842105263</v>
      </c>
      <c r="M20" s="95">
        <f t="shared" si="6"/>
        <v>24.561403508771928</v>
      </c>
      <c r="N20" s="96">
        <f t="shared" si="7"/>
        <v>151.6883116883117</v>
      </c>
      <c r="O20" s="199">
        <f t="shared" si="9"/>
        <v>29.82456140350877</v>
      </c>
      <c r="P20" s="198">
        <f t="shared" si="10"/>
        <v>123.37662337662339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25</v>
      </c>
      <c r="B21" s="79">
        <v>111</v>
      </c>
      <c r="C21" s="5">
        <v>541</v>
      </c>
      <c r="D21" s="130">
        <f t="shared" si="1"/>
        <v>1.0541699142634451</v>
      </c>
      <c r="E21" s="80">
        <v>64</v>
      </c>
      <c r="F21" s="5">
        <v>198</v>
      </c>
      <c r="G21" s="94">
        <f t="shared" si="2"/>
        <v>0.39775010044194453</v>
      </c>
      <c r="H21" s="79">
        <v>75</v>
      </c>
      <c r="I21" s="5">
        <v>226</v>
      </c>
      <c r="J21" s="153">
        <f t="shared" si="3"/>
        <v>0.44278129346995554</v>
      </c>
      <c r="K21" s="194">
        <f t="shared" si="4"/>
        <v>173.4375</v>
      </c>
      <c r="L21" s="198">
        <f t="shared" si="5"/>
        <v>273.23232323232321</v>
      </c>
      <c r="M21" s="95">
        <f t="shared" si="6"/>
        <v>148</v>
      </c>
      <c r="N21" s="96">
        <f t="shared" si="7"/>
        <v>239.3805309734513</v>
      </c>
      <c r="O21" s="199">
        <f t="shared" si="9"/>
        <v>85.333333333333343</v>
      </c>
      <c r="P21" s="198">
        <f t="shared" si="10"/>
        <v>87.610619469026545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34</v>
      </c>
      <c r="B22" s="141">
        <v>144</v>
      </c>
      <c r="C22" s="111">
        <v>527</v>
      </c>
      <c r="D22" s="130">
        <f t="shared" si="1"/>
        <v>1.0268901013250196</v>
      </c>
      <c r="E22" s="80">
        <v>108</v>
      </c>
      <c r="F22" s="5">
        <v>487</v>
      </c>
      <c r="G22" s="94">
        <f t="shared" si="2"/>
        <v>0.97830453997589406</v>
      </c>
      <c r="H22" s="79">
        <v>81</v>
      </c>
      <c r="I22" s="5">
        <v>287</v>
      </c>
      <c r="J22" s="153">
        <f t="shared" si="3"/>
        <v>0.56229305852158074</v>
      </c>
      <c r="K22" s="194">
        <f t="shared" si="4"/>
        <v>133.33333333333331</v>
      </c>
      <c r="L22" s="198">
        <f t="shared" si="5"/>
        <v>108.21355236139631</v>
      </c>
      <c r="M22" s="95">
        <f t="shared" si="6"/>
        <v>177.77777777777777</v>
      </c>
      <c r="N22" s="96">
        <f t="shared" si="7"/>
        <v>183.62369337979095</v>
      </c>
      <c r="O22" s="199">
        <f t="shared" si="9"/>
        <v>133.33333333333331</v>
      </c>
      <c r="P22" s="198">
        <f t="shared" si="10"/>
        <v>169.6864111498258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47</v>
      </c>
      <c r="B23" s="141">
        <v>131</v>
      </c>
      <c r="C23" s="111">
        <v>511</v>
      </c>
      <c r="D23" s="130">
        <f t="shared" si="1"/>
        <v>0.99571317225253309</v>
      </c>
      <c r="E23" s="80">
        <v>63</v>
      </c>
      <c r="F23" s="5">
        <v>194</v>
      </c>
      <c r="G23" s="94">
        <f t="shared" si="2"/>
        <v>0.38971474487746083</v>
      </c>
      <c r="H23" s="79">
        <v>89</v>
      </c>
      <c r="I23" s="5">
        <v>305</v>
      </c>
      <c r="J23" s="153">
        <f t="shared" si="3"/>
        <v>0.59755882525812587</v>
      </c>
      <c r="K23" s="194">
        <f t="shared" si="4"/>
        <v>207.93650793650795</v>
      </c>
      <c r="L23" s="198">
        <f t="shared" si="5"/>
        <v>263.40206185567013</v>
      </c>
      <c r="M23" s="95">
        <f t="shared" si="6"/>
        <v>147.19101123595507</v>
      </c>
      <c r="N23" s="96">
        <f t="shared" si="7"/>
        <v>167.54098360655738</v>
      </c>
      <c r="O23" s="199">
        <f t="shared" si="9"/>
        <v>70.786516853932582</v>
      </c>
      <c r="P23" s="198">
        <f t="shared" si="10"/>
        <v>63.606557377049178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106</v>
      </c>
      <c r="B24" s="141">
        <v>5</v>
      </c>
      <c r="C24" s="111">
        <v>503</v>
      </c>
      <c r="D24" s="130">
        <f t="shared" si="1"/>
        <v>0.98012470771629001</v>
      </c>
      <c r="E24" s="80">
        <v>3</v>
      </c>
      <c r="F24" s="5">
        <v>24</v>
      </c>
      <c r="G24" s="94">
        <f t="shared" si="2"/>
        <v>4.8212133386902369E-2</v>
      </c>
      <c r="H24" s="79">
        <v>2</v>
      </c>
      <c r="I24" s="5">
        <v>5</v>
      </c>
      <c r="J24" s="153">
        <f t="shared" si="3"/>
        <v>9.7960463157069806E-3</v>
      </c>
      <c r="K24" s="194">
        <f t="shared" si="4"/>
        <v>166.66666666666669</v>
      </c>
      <c r="L24" s="198">
        <f t="shared" si="5"/>
        <v>2095.833333333333</v>
      </c>
      <c r="M24" s="95">
        <f t="shared" si="6"/>
        <v>250</v>
      </c>
      <c r="N24" s="96">
        <f t="shared" si="7"/>
        <v>10060</v>
      </c>
      <c r="O24" s="199">
        <f t="shared" si="9"/>
        <v>150</v>
      </c>
      <c r="P24" s="198">
        <f t="shared" si="10"/>
        <v>480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76</v>
      </c>
      <c r="C25" s="111">
        <v>312</v>
      </c>
      <c r="D25" s="130">
        <f t="shared" si="1"/>
        <v>0.607950116913484</v>
      </c>
      <c r="E25" s="80">
        <v>66</v>
      </c>
      <c r="F25" s="5">
        <v>170</v>
      </c>
      <c r="G25" s="94">
        <f t="shared" si="2"/>
        <v>0.34150261149055844</v>
      </c>
      <c r="H25" s="79">
        <v>42</v>
      </c>
      <c r="I25" s="5">
        <v>142</v>
      </c>
      <c r="J25" s="153">
        <f t="shared" si="3"/>
        <v>0.27820771536607825</v>
      </c>
      <c r="K25" s="194">
        <f t="shared" si="4"/>
        <v>115.15151515151516</v>
      </c>
      <c r="L25" s="198">
        <f t="shared" si="5"/>
        <v>183.52941176470588</v>
      </c>
      <c r="M25" s="95">
        <f t="shared" si="6"/>
        <v>180.95238095238096</v>
      </c>
      <c r="N25" s="96">
        <f t="shared" si="7"/>
        <v>219.71830985915494</v>
      </c>
      <c r="O25" s="199">
        <f t="shared" si="9"/>
        <v>157.14285714285714</v>
      </c>
      <c r="P25" s="198">
        <f t="shared" si="10"/>
        <v>119.71830985915493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49</v>
      </c>
      <c r="B26" s="141">
        <v>60</v>
      </c>
      <c r="C26" s="111">
        <v>268</v>
      </c>
      <c r="D26" s="130">
        <f t="shared" si="1"/>
        <v>0.52221356196414648</v>
      </c>
      <c r="E26" s="80">
        <v>31</v>
      </c>
      <c r="F26" s="5">
        <v>110</v>
      </c>
      <c r="G26" s="94">
        <f t="shared" si="2"/>
        <v>0.22097227802330252</v>
      </c>
      <c r="H26" s="79">
        <v>24</v>
      </c>
      <c r="I26" s="5">
        <v>62</v>
      </c>
      <c r="J26" s="153">
        <f t="shared" si="3"/>
        <v>0.12147097431476656</v>
      </c>
      <c r="K26" s="194">
        <f t="shared" si="4"/>
        <v>193.54838709677421</v>
      </c>
      <c r="L26" s="198">
        <f t="shared" si="5"/>
        <v>243.63636363636365</v>
      </c>
      <c r="M26" s="95">
        <f t="shared" si="6"/>
        <v>250</v>
      </c>
      <c r="N26" s="96">
        <f t="shared" si="7"/>
        <v>432.25806451612902</v>
      </c>
      <c r="O26" s="199">
        <f t="shared" si="9"/>
        <v>129.16666666666669</v>
      </c>
      <c r="P26" s="198">
        <f t="shared" si="10"/>
        <v>177.41935483870967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87</v>
      </c>
      <c r="B27" s="141">
        <v>46</v>
      </c>
      <c r="C27" s="111">
        <v>242</v>
      </c>
      <c r="D27" s="130">
        <f t="shared" si="1"/>
        <v>0.47155105222135624</v>
      </c>
      <c r="E27" s="80">
        <v>98</v>
      </c>
      <c r="F27" s="5">
        <v>983</v>
      </c>
      <c r="G27" s="94">
        <f t="shared" si="2"/>
        <v>1.9746886299718762</v>
      </c>
      <c r="H27" s="79">
        <v>51</v>
      </c>
      <c r="I27" s="5">
        <v>392</v>
      </c>
      <c r="J27" s="153">
        <f t="shared" si="3"/>
        <v>0.7680100311514273</v>
      </c>
      <c r="K27" s="194">
        <f t="shared" si="4"/>
        <v>46.938775510204081</v>
      </c>
      <c r="L27" s="198">
        <f t="shared" si="5"/>
        <v>24.618514750762969</v>
      </c>
      <c r="M27" s="95">
        <f t="shared" si="6"/>
        <v>90.196078431372555</v>
      </c>
      <c r="N27" s="96">
        <f t="shared" si="7"/>
        <v>61.734693877551017</v>
      </c>
      <c r="O27" s="199">
        <f t="shared" si="9"/>
        <v>192.15686274509804</v>
      </c>
      <c r="P27" s="198">
        <f t="shared" si="10"/>
        <v>250.76530612244898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29</v>
      </c>
      <c r="B28" s="79">
        <v>24</v>
      </c>
      <c r="C28" s="5">
        <v>122</v>
      </c>
      <c r="D28" s="130">
        <f t="shared" si="1"/>
        <v>0.23772408417770846</v>
      </c>
      <c r="E28" s="80">
        <v>30</v>
      </c>
      <c r="F28" s="5">
        <v>77</v>
      </c>
      <c r="G28" s="94">
        <f t="shared" si="2"/>
        <v>0.15468059461631178</v>
      </c>
      <c r="H28" s="79">
        <v>72</v>
      </c>
      <c r="I28" s="5">
        <v>305</v>
      </c>
      <c r="J28" s="153">
        <f t="shared" si="3"/>
        <v>0.59755882525812587</v>
      </c>
      <c r="K28" s="194">
        <f t="shared" si="4"/>
        <v>80</v>
      </c>
      <c r="L28" s="198">
        <f t="shared" si="5"/>
        <v>158.44155844155844</v>
      </c>
      <c r="M28" s="95">
        <f t="shared" si="6"/>
        <v>33.333333333333329</v>
      </c>
      <c r="N28" s="96">
        <f t="shared" si="7"/>
        <v>40</v>
      </c>
      <c r="O28" s="199">
        <f t="shared" si="9"/>
        <v>41.666666666666671</v>
      </c>
      <c r="P28" s="198">
        <f t="shared" si="10"/>
        <v>25.245901639344265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54</v>
      </c>
      <c r="B29" s="79">
        <v>21</v>
      </c>
      <c r="C29" s="5">
        <v>110</v>
      </c>
      <c r="D29" s="130">
        <f t="shared" si="1"/>
        <v>0.21434138737334374</v>
      </c>
      <c r="E29" s="80">
        <v>12</v>
      </c>
      <c r="F29" s="5">
        <v>19</v>
      </c>
      <c r="G29" s="94">
        <f t="shared" si="2"/>
        <v>3.8167938931297711E-2</v>
      </c>
      <c r="H29" s="79">
        <v>74</v>
      </c>
      <c r="I29" s="5">
        <v>263</v>
      </c>
      <c r="J29" s="153">
        <f t="shared" si="3"/>
        <v>0.51527203620618722</v>
      </c>
      <c r="K29" s="194">
        <f t="shared" si="4"/>
        <v>175</v>
      </c>
      <c r="L29" s="198">
        <f t="shared" si="5"/>
        <v>578.9473684210526</v>
      </c>
      <c r="M29" s="95">
        <f t="shared" si="6"/>
        <v>28.378378378378379</v>
      </c>
      <c r="N29" s="96">
        <f t="shared" si="7"/>
        <v>41.825095057034225</v>
      </c>
      <c r="O29" s="199">
        <f t="shared" si="9"/>
        <v>16.216216216216218</v>
      </c>
      <c r="P29" s="198">
        <f t="shared" si="10"/>
        <v>7.2243346007604554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18</v>
      </c>
      <c r="B30" s="79">
        <v>13</v>
      </c>
      <c r="C30" s="5">
        <v>98</v>
      </c>
      <c r="D30" s="130">
        <f t="shared" si="1"/>
        <v>0.19095869056897893</v>
      </c>
      <c r="E30" s="80">
        <v>9</v>
      </c>
      <c r="F30" s="5">
        <v>59</v>
      </c>
      <c r="G30" s="94">
        <f t="shared" si="2"/>
        <v>0.11852149457613498</v>
      </c>
      <c r="H30" s="79">
        <v>22</v>
      </c>
      <c r="I30" s="5">
        <v>444</v>
      </c>
      <c r="J30" s="153">
        <f t="shared" si="3"/>
        <v>0.86988891283477987</v>
      </c>
      <c r="K30" s="194">
        <f t="shared" si="4"/>
        <v>144.44444444444443</v>
      </c>
      <c r="L30" s="198">
        <f t="shared" si="5"/>
        <v>166.10169491525423</v>
      </c>
      <c r="M30" s="95">
        <f t="shared" si="6"/>
        <v>59.090909090909093</v>
      </c>
      <c r="N30" s="96">
        <f t="shared" si="7"/>
        <v>22.072072072072071</v>
      </c>
      <c r="O30" s="199">
        <f t="shared" si="9"/>
        <v>40.909090909090914</v>
      </c>
      <c r="P30" s="198">
        <f t="shared" si="10"/>
        <v>13.288288288288289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53</v>
      </c>
      <c r="B31" s="79">
        <v>28</v>
      </c>
      <c r="C31" s="5">
        <v>96</v>
      </c>
      <c r="D31" s="130">
        <f t="shared" si="1"/>
        <v>0.18706157443491817</v>
      </c>
      <c r="E31" s="80">
        <v>21</v>
      </c>
      <c r="F31" s="5">
        <v>36</v>
      </c>
      <c r="G31" s="94">
        <f t="shared" si="2"/>
        <v>7.2318200080353556E-2</v>
      </c>
      <c r="H31" s="79">
        <v>10</v>
      </c>
      <c r="I31" s="5">
        <v>17</v>
      </c>
      <c r="J31" s="153">
        <f t="shared" si="3"/>
        <v>3.3306557473403733E-2</v>
      </c>
      <c r="K31" s="194">
        <f t="shared" si="4"/>
        <v>133.33333333333331</v>
      </c>
      <c r="L31" s="198">
        <f t="shared" si="5"/>
        <v>266.66666666666663</v>
      </c>
      <c r="M31" s="95">
        <f t="shared" si="6"/>
        <v>280</v>
      </c>
      <c r="N31" s="96">
        <f t="shared" si="7"/>
        <v>564.70588235294122</v>
      </c>
      <c r="O31" s="199">
        <f t="shared" si="9"/>
        <v>210</v>
      </c>
      <c r="P31" s="198">
        <f t="shared" si="10"/>
        <v>211.76470588235296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63</v>
      </c>
      <c r="B32" s="79">
        <v>6</v>
      </c>
      <c r="C32" s="5">
        <v>88</v>
      </c>
      <c r="D32" s="130">
        <f t="shared" si="1"/>
        <v>0.17147310989867498</v>
      </c>
      <c r="E32" s="80">
        <v>10</v>
      </c>
      <c r="F32" s="5">
        <v>386</v>
      </c>
      <c r="G32" s="94">
        <f t="shared" si="2"/>
        <v>0.77541181197267983</v>
      </c>
      <c r="H32" s="79">
        <v>1</v>
      </c>
      <c r="I32" s="5">
        <v>2</v>
      </c>
      <c r="J32" s="153">
        <f t="shared" si="3"/>
        <v>3.9184185262827924E-3</v>
      </c>
      <c r="K32" s="194">
        <f t="shared" si="4"/>
        <v>60</v>
      </c>
      <c r="L32" s="198">
        <f t="shared" si="5"/>
        <v>22.797927461139896</v>
      </c>
      <c r="M32" s="95">
        <f t="shared" si="6"/>
        <v>600</v>
      </c>
      <c r="N32" s="96">
        <f t="shared" si="7"/>
        <v>4400</v>
      </c>
      <c r="O32" s="199">
        <f t="shared" si="9"/>
        <v>1000</v>
      </c>
      <c r="P32" s="198">
        <f t="shared" si="10"/>
        <v>19300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50</v>
      </c>
      <c r="B33" s="79">
        <v>16</v>
      </c>
      <c r="C33" s="5">
        <v>53</v>
      </c>
      <c r="D33" s="130">
        <f t="shared" si="1"/>
        <v>0.10327357755261107</v>
      </c>
      <c r="E33" s="80">
        <v>26</v>
      </c>
      <c r="F33" s="5">
        <v>69</v>
      </c>
      <c r="G33" s="94">
        <f t="shared" si="2"/>
        <v>0.13860988348734429</v>
      </c>
      <c r="H33" s="79">
        <v>47</v>
      </c>
      <c r="I33" s="5">
        <v>97</v>
      </c>
      <c r="J33" s="153">
        <f t="shared" si="3"/>
        <v>0.19004329852471544</v>
      </c>
      <c r="K33" s="194">
        <f t="shared" si="4"/>
        <v>61.53846153846154</v>
      </c>
      <c r="L33" s="198">
        <f t="shared" si="5"/>
        <v>76.811594202898547</v>
      </c>
      <c r="M33" s="95">
        <f t="shared" si="6"/>
        <v>34.042553191489361</v>
      </c>
      <c r="N33" s="96">
        <f t="shared" si="7"/>
        <v>54.639175257731956</v>
      </c>
      <c r="O33" s="199">
        <f t="shared" si="9"/>
        <v>55.319148936170215</v>
      </c>
      <c r="P33" s="198">
        <f t="shared" si="10"/>
        <v>71.134020618556704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74</v>
      </c>
      <c r="B34" s="79">
        <v>13</v>
      </c>
      <c r="C34" s="5">
        <v>52</v>
      </c>
      <c r="D34" s="130">
        <f t="shared" si="1"/>
        <v>0.10132501948558066</v>
      </c>
      <c r="E34" s="80">
        <v>16</v>
      </c>
      <c r="F34" s="5">
        <v>54</v>
      </c>
      <c r="G34" s="94">
        <f t="shared" si="2"/>
        <v>0.10847730012053032</v>
      </c>
      <c r="H34" s="79">
        <v>10</v>
      </c>
      <c r="I34" s="5">
        <v>33</v>
      </c>
      <c r="J34" s="153">
        <f t="shared" si="3"/>
        <v>6.4653905683666066E-2</v>
      </c>
      <c r="K34" s="194">
        <f t="shared" si="4"/>
        <v>81.25</v>
      </c>
      <c r="L34" s="198">
        <f t="shared" si="5"/>
        <v>96.296296296296291</v>
      </c>
      <c r="M34" s="95">
        <f t="shared" si="6"/>
        <v>130</v>
      </c>
      <c r="N34" s="96">
        <f t="shared" si="7"/>
        <v>157.57575757575756</v>
      </c>
      <c r="O34" s="199">
        <f t="shared" si="9"/>
        <v>160</v>
      </c>
      <c r="P34" s="198">
        <f t="shared" si="10"/>
        <v>163.63636363636365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37</v>
      </c>
      <c r="B35" s="79">
        <v>10</v>
      </c>
      <c r="C35" s="5">
        <v>51</v>
      </c>
      <c r="D35" s="130">
        <f t="shared" si="1"/>
        <v>9.9376461418550263E-2</v>
      </c>
      <c r="E35" s="80">
        <v>0</v>
      </c>
      <c r="F35" s="5">
        <v>0</v>
      </c>
      <c r="G35" s="94">
        <f t="shared" si="2"/>
        <v>0</v>
      </c>
      <c r="H35" s="79">
        <v>1</v>
      </c>
      <c r="I35" s="5">
        <v>3</v>
      </c>
      <c r="J35" s="153">
        <f t="shared" si="3"/>
        <v>5.8776277894241891E-3</v>
      </c>
      <c r="K35" s="194" t="str">
        <f t="shared" si="4"/>
        <v xml:space="preserve"> </v>
      </c>
      <c r="L35" s="198" t="str">
        <f t="shared" si="5"/>
        <v xml:space="preserve"> </v>
      </c>
      <c r="M35" s="95">
        <f t="shared" si="6"/>
        <v>1000</v>
      </c>
      <c r="N35" s="96">
        <f t="shared" si="7"/>
        <v>1700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82</v>
      </c>
      <c r="B36" s="79">
        <v>10</v>
      </c>
      <c r="C36" s="5">
        <v>45</v>
      </c>
      <c r="D36" s="130">
        <f t="shared" si="1"/>
        <v>8.7685113016367888E-2</v>
      </c>
      <c r="E36" s="80">
        <v>3</v>
      </c>
      <c r="F36" s="5">
        <v>15</v>
      </c>
      <c r="G36" s="94">
        <f t="shared" si="2"/>
        <v>3.0132583366813979E-2</v>
      </c>
      <c r="H36" s="79">
        <v>4</v>
      </c>
      <c r="I36" s="5">
        <v>14</v>
      </c>
      <c r="J36" s="153">
        <f t="shared" si="3"/>
        <v>2.7428929683979548E-2</v>
      </c>
      <c r="K36" s="194">
        <f t="shared" si="4"/>
        <v>333.33333333333337</v>
      </c>
      <c r="L36" s="198">
        <f t="shared" si="5"/>
        <v>300</v>
      </c>
      <c r="M36" s="95">
        <f t="shared" si="6"/>
        <v>250</v>
      </c>
      <c r="N36" s="96">
        <f t="shared" si="7"/>
        <v>321.42857142857144</v>
      </c>
      <c r="O36" s="199">
        <f t="shared" si="9"/>
        <v>75</v>
      </c>
      <c r="P36" s="198">
        <f t="shared" si="10"/>
        <v>107.14285714285714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58</v>
      </c>
      <c r="B37" s="79">
        <v>3</v>
      </c>
      <c r="C37" s="5">
        <v>40</v>
      </c>
      <c r="D37" s="130">
        <f t="shared" si="1"/>
        <v>7.7942322681215898E-2</v>
      </c>
      <c r="E37" s="80">
        <v>16</v>
      </c>
      <c r="F37" s="5">
        <v>41</v>
      </c>
      <c r="G37" s="94">
        <f t="shared" si="2"/>
        <v>8.2362394535958214E-2</v>
      </c>
      <c r="H37" s="79">
        <v>17</v>
      </c>
      <c r="I37" s="5">
        <v>31</v>
      </c>
      <c r="J37" s="153">
        <f t="shared" si="3"/>
        <v>6.0735487157383278E-2</v>
      </c>
      <c r="K37" s="194">
        <f t="shared" si="4"/>
        <v>18.75</v>
      </c>
      <c r="L37" s="198">
        <f t="shared" si="5"/>
        <v>97.560975609756099</v>
      </c>
      <c r="M37" s="95">
        <f t="shared" si="6"/>
        <v>17.647058823529413</v>
      </c>
      <c r="N37" s="96">
        <f t="shared" si="7"/>
        <v>129.03225806451613</v>
      </c>
      <c r="O37" s="199">
        <f t="shared" si="9"/>
        <v>94.117647058823522</v>
      </c>
      <c r="P37" s="198">
        <f t="shared" si="10"/>
        <v>132.25806451612902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41</v>
      </c>
      <c r="B38" s="79">
        <v>14</v>
      </c>
      <c r="C38" s="5">
        <v>36</v>
      </c>
      <c r="D38" s="130">
        <f t="shared" ref="D38:D69" si="11">IF($C$83&lt;&gt;0,C38/$C$83*100,0)</f>
        <v>7.0148090413094305E-2</v>
      </c>
      <c r="E38" s="80">
        <v>16</v>
      </c>
      <c r="F38" s="5">
        <v>32</v>
      </c>
      <c r="G38" s="94">
        <f t="shared" ref="G38:G69" si="12">IF($F$83&lt;&gt;0,F38/$F$83*100,0)</f>
        <v>6.4282844515869825E-2</v>
      </c>
      <c r="H38" s="79">
        <v>16</v>
      </c>
      <c r="I38" s="5">
        <v>60</v>
      </c>
      <c r="J38" s="153">
        <f t="shared" ref="J38:J69" si="13">IF($I$83&lt;&gt;0,I38/$I$83*100,0)</f>
        <v>0.11755255578848377</v>
      </c>
      <c r="K38" s="194">
        <f t="shared" ref="K38:K69" si="14">IF(OR(B38&lt;&gt;0)*(E38&lt;&gt;0),B38/E38*100," ")</f>
        <v>87.5</v>
      </c>
      <c r="L38" s="198">
        <f t="shared" ref="L38:L69" si="15">IF(OR(C38&lt;&gt;0)*(F38&lt;&gt;0),C38/F38*100," ")</f>
        <v>112.5</v>
      </c>
      <c r="M38" s="95">
        <f t="shared" ref="M38:M69" si="16">IF(OR(B38&lt;&gt;0)*(H38&lt;&gt;0),B38/H38*100," ")</f>
        <v>87.5</v>
      </c>
      <c r="N38" s="96">
        <f t="shared" ref="N38:N69" si="17">IF(OR(C38&lt;&gt;0)*(I38&lt;&gt;0),C38/I38*100," ")</f>
        <v>60</v>
      </c>
      <c r="O38" s="199">
        <f t="shared" si="9"/>
        <v>100</v>
      </c>
      <c r="P38" s="198">
        <f t="shared" si="10"/>
        <v>53.333333333333336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43</v>
      </c>
      <c r="B39" s="79">
        <v>12</v>
      </c>
      <c r="C39" s="5">
        <v>32</v>
      </c>
      <c r="D39" s="130">
        <f t="shared" si="11"/>
        <v>6.2353858144972719E-2</v>
      </c>
      <c r="E39" s="80">
        <v>19</v>
      </c>
      <c r="F39" s="5">
        <v>56</v>
      </c>
      <c r="G39" s="94">
        <f t="shared" si="12"/>
        <v>0.1124949779027722</v>
      </c>
      <c r="H39" s="79">
        <v>5</v>
      </c>
      <c r="I39" s="5">
        <v>21</v>
      </c>
      <c r="J39" s="153">
        <f t="shared" si="13"/>
        <v>4.1143394525969317E-2</v>
      </c>
      <c r="K39" s="194">
        <f t="shared" si="14"/>
        <v>63.157894736842103</v>
      </c>
      <c r="L39" s="198">
        <f t="shared" si="15"/>
        <v>57.142857142857139</v>
      </c>
      <c r="M39" s="95">
        <f t="shared" si="16"/>
        <v>240</v>
      </c>
      <c r="N39" s="96">
        <f t="shared" si="17"/>
        <v>152.38095238095238</v>
      </c>
      <c r="O39" s="199">
        <f t="shared" ref="O39:O70" si="18">IF(OR(E39&lt;&gt;0)*(H39&lt;&gt;0),E39/H39*100," ")</f>
        <v>380</v>
      </c>
      <c r="P39" s="198">
        <f t="shared" si="10"/>
        <v>266.66666666666663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33</v>
      </c>
      <c r="B40" s="79">
        <v>5</v>
      </c>
      <c r="C40" s="5">
        <v>25</v>
      </c>
      <c r="D40" s="130">
        <f t="shared" si="11"/>
        <v>4.8713951675759939E-2</v>
      </c>
      <c r="E40" s="80">
        <v>3</v>
      </c>
      <c r="F40" s="5">
        <v>30</v>
      </c>
      <c r="G40" s="94">
        <f t="shared" si="12"/>
        <v>6.0265166733627959E-2</v>
      </c>
      <c r="H40" s="79">
        <v>0</v>
      </c>
      <c r="I40" s="5">
        <v>0</v>
      </c>
      <c r="J40" s="153">
        <f t="shared" si="13"/>
        <v>0</v>
      </c>
      <c r="K40" s="194">
        <f t="shared" si="14"/>
        <v>166.66666666666669</v>
      </c>
      <c r="L40" s="198">
        <f t="shared" si="15"/>
        <v>83.333333333333343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31</v>
      </c>
      <c r="B41" s="79">
        <v>7</v>
      </c>
      <c r="C41" s="5">
        <v>23</v>
      </c>
      <c r="D41" s="130">
        <f t="shared" si="11"/>
        <v>4.4816835541699143E-2</v>
      </c>
      <c r="E41" s="80">
        <v>14</v>
      </c>
      <c r="F41" s="5">
        <v>29</v>
      </c>
      <c r="G41" s="94">
        <f t="shared" si="12"/>
        <v>5.8256327842507033E-2</v>
      </c>
      <c r="H41" s="79">
        <v>12</v>
      </c>
      <c r="I41" s="5">
        <v>24</v>
      </c>
      <c r="J41" s="153">
        <f t="shared" si="13"/>
        <v>4.7021022315393513E-2</v>
      </c>
      <c r="K41" s="194">
        <f t="shared" si="14"/>
        <v>50</v>
      </c>
      <c r="L41" s="198">
        <f t="shared" si="15"/>
        <v>79.310344827586206</v>
      </c>
      <c r="M41" s="95">
        <f t="shared" si="16"/>
        <v>58.333333333333336</v>
      </c>
      <c r="N41" s="96">
        <f t="shared" si="17"/>
        <v>95.833333333333343</v>
      </c>
      <c r="O41" s="199">
        <f t="shared" si="18"/>
        <v>116.66666666666667</v>
      </c>
      <c r="P41" s="198">
        <f t="shared" si="10"/>
        <v>120.83333333333333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30</v>
      </c>
      <c r="B42" s="79">
        <v>6</v>
      </c>
      <c r="C42" s="5">
        <v>18</v>
      </c>
      <c r="D42" s="130">
        <f t="shared" si="11"/>
        <v>3.5074045206547153E-2</v>
      </c>
      <c r="E42" s="80">
        <v>7</v>
      </c>
      <c r="F42" s="5">
        <v>154</v>
      </c>
      <c r="G42" s="94">
        <f t="shared" si="12"/>
        <v>0.30936118923262357</v>
      </c>
      <c r="H42" s="79">
        <v>1</v>
      </c>
      <c r="I42" s="5">
        <v>6</v>
      </c>
      <c r="J42" s="153">
        <f t="shared" si="13"/>
        <v>1.1755255578848378E-2</v>
      </c>
      <c r="K42" s="194">
        <f t="shared" si="14"/>
        <v>85.714285714285708</v>
      </c>
      <c r="L42" s="198">
        <f t="shared" si="15"/>
        <v>11.688311688311687</v>
      </c>
      <c r="M42" s="95">
        <f t="shared" si="16"/>
        <v>600</v>
      </c>
      <c r="N42" s="96">
        <f t="shared" si="17"/>
        <v>300</v>
      </c>
      <c r="O42" s="199">
        <f t="shared" si="18"/>
        <v>700</v>
      </c>
      <c r="P42" s="198">
        <f t="shared" si="10"/>
        <v>2566.666666666667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60</v>
      </c>
      <c r="B43" s="79">
        <v>2</v>
      </c>
      <c r="C43" s="5">
        <v>18</v>
      </c>
      <c r="D43" s="130">
        <f t="shared" si="11"/>
        <v>3.5074045206547153E-2</v>
      </c>
      <c r="E43" s="80">
        <v>3</v>
      </c>
      <c r="F43" s="5">
        <v>5</v>
      </c>
      <c r="G43" s="94">
        <f t="shared" si="12"/>
        <v>1.0044194455604661E-2</v>
      </c>
      <c r="H43" s="79">
        <v>12</v>
      </c>
      <c r="I43" s="5">
        <v>35</v>
      </c>
      <c r="J43" s="153">
        <f t="shared" si="13"/>
        <v>6.8572324209948868E-2</v>
      </c>
      <c r="K43" s="194">
        <f t="shared" si="14"/>
        <v>66.666666666666657</v>
      </c>
      <c r="L43" s="198">
        <f t="shared" si="15"/>
        <v>360</v>
      </c>
      <c r="M43" s="95">
        <f t="shared" si="16"/>
        <v>16.666666666666664</v>
      </c>
      <c r="N43" s="96">
        <f t="shared" si="17"/>
        <v>51.428571428571423</v>
      </c>
      <c r="O43" s="199">
        <f t="shared" si="18"/>
        <v>25</v>
      </c>
      <c r="P43" s="198">
        <f t="shared" si="10"/>
        <v>14.285714285714285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75</v>
      </c>
      <c r="B44" s="79">
        <v>5</v>
      </c>
      <c r="C44" s="5">
        <v>18</v>
      </c>
      <c r="D44" s="130">
        <f t="shared" si="11"/>
        <v>3.5074045206547153E-2</v>
      </c>
      <c r="E44" s="80">
        <v>5</v>
      </c>
      <c r="F44" s="5">
        <v>10</v>
      </c>
      <c r="G44" s="94">
        <f t="shared" si="12"/>
        <v>2.0088388911209322E-2</v>
      </c>
      <c r="H44" s="79">
        <v>1</v>
      </c>
      <c r="I44" s="5">
        <v>2</v>
      </c>
      <c r="J44" s="153">
        <f t="shared" si="13"/>
        <v>3.9184185262827924E-3</v>
      </c>
      <c r="K44" s="194">
        <f t="shared" si="14"/>
        <v>100</v>
      </c>
      <c r="L44" s="198">
        <f t="shared" si="15"/>
        <v>180</v>
      </c>
      <c r="M44" s="95">
        <f t="shared" si="16"/>
        <v>500</v>
      </c>
      <c r="N44" s="96">
        <f t="shared" si="17"/>
        <v>900</v>
      </c>
      <c r="O44" s="199">
        <f t="shared" si="18"/>
        <v>500</v>
      </c>
      <c r="P44" s="198">
        <f t="shared" si="10"/>
        <v>500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38</v>
      </c>
      <c r="B45" s="79">
        <v>6</v>
      </c>
      <c r="C45" s="5">
        <v>17</v>
      </c>
      <c r="D45" s="130">
        <f t="shared" si="11"/>
        <v>3.3125487139516754E-2</v>
      </c>
      <c r="E45" s="80">
        <v>1</v>
      </c>
      <c r="F45" s="5">
        <v>7</v>
      </c>
      <c r="G45" s="94">
        <f t="shared" si="12"/>
        <v>1.4061872237846525E-2</v>
      </c>
      <c r="H45" s="79">
        <v>0</v>
      </c>
      <c r="I45" s="5">
        <v>0</v>
      </c>
      <c r="J45" s="153">
        <f t="shared" si="13"/>
        <v>0</v>
      </c>
      <c r="K45" s="194">
        <f t="shared" si="14"/>
        <v>600</v>
      </c>
      <c r="L45" s="198">
        <f t="shared" si="15"/>
        <v>242.85714285714283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88</v>
      </c>
      <c r="B46" s="79">
        <v>15</v>
      </c>
      <c r="C46" s="5">
        <v>17</v>
      </c>
      <c r="D46" s="130">
        <f t="shared" si="11"/>
        <v>3.3125487139516754E-2</v>
      </c>
      <c r="E46" s="80">
        <v>2</v>
      </c>
      <c r="F46" s="5">
        <v>4</v>
      </c>
      <c r="G46" s="94">
        <f t="shared" si="12"/>
        <v>8.0353555644837281E-3</v>
      </c>
      <c r="H46" s="79">
        <v>15</v>
      </c>
      <c r="I46" s="5">
        <v>51</v>
      </c>
      <c r="J46" s="153">
        <f t="shared" si="13"/>
        <v>9.99196724202112E-2</v>
      </c>
      <c r="K46" s="194">
        <f t="shared" si="14"/>
        <v>750</v>
      </c>
      <c r="L46" s="198">
        <f t="shared" si="15"/>
        <v>425</v>
      </c>
      <c r="M46" s="95">
        <f t="shared" si="16"/>
        <v>100</v>
      </c>
      <c r="N46" s="96">
        <f t="shared" si="17"/>
        <v>33.333333333333329</v>
      </c>
      <c r="O46" s="199">
        <f t="shared" si="18"/>
        <v>13.333333333333334</v>
      </c>
      <c r="P46" s="198">
        <f t="shared" si="10"/>
        <v>7.8431372549019605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93</v>
      </c>
      <c r="B47" s="79">
        <v>4</v>
      </c>
      <c r="C47" s="5">
        <v>15</v>
      </c>
      <c r="D47" s="130">
        <f t="shared" si="11"/>
        <v>2.9228371005455965E-2</v>
      </c>
      <c r="E47" s="80">
        <v>4</v>
      </c>
      <c r="F47" s="5">
        <v>13</v>
      </c>
      <c r="G47" s="94">
        <f t="shared" si="12"/>
        <v>2.6114905584572117E-2</v>
      </c>
      <c r="H47" s="79">
        <v>5</v>
      </c>
      <c r="I47" s="5">
        <v>12</v>
      </c>
      <c r="J47" s="153">
        <f t="shared" si="13"/>
        <v>2.3510511157696756E-2</v>
      </c>
      <c r="K47" s="194">
        <f t="shared" si="14"/>
        <v>100</v>
      </c>
      <c r="L47" s="198">
        <f t="shared" si="15"/>
        <v>115.38461538461537</v>
      </c>
      <c r="M47" s="95">
        <f t="shared" si="16"/>
        <v>80</v>
      </c>
      <c r="N47" s="96">
        <f t="shared" si="17"/>
        <v>125</v>
      </c>
      <c r="O47" s="199">
        <f t="shared" si="18"/>
        <v>80</v>
      </c>
      <c r="P47" s="198">
        <f t="shared" si="10"/>
        <v>108.33333333333333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48</v>
      </c>
      <c r="B48" s="79">
        <v>6</v>
      </c>
      <c r="C48" s="5">
        <v>15</v>
      </c>
      <c r="D48" s="130">
        <f t="shared" si="11"/>
        <v>2.9228371005455965E-2</v>
      </c>
      <c r="E48" s="80">
        <v>2</v>
      </c>
      <c r="F48" s="5">
        <v>2</v>
      </c>
      <c r="G48" s="94">
        <f t="shared" si="12"/>
        <v>4.017677782241864E-3</v>
      </c>
      <c r="H48" s="79">
        <v>8</v>
      </c>
      <c r="I48" s="5">
        <v>32</v>
      </c>
      <c r="J48" s="153">
        <f t="shared" si="13"/>
        <v>6.2694696420524679E-2</v>
      </c>
      <c r="K48" s="194">
        <f t="shared" si="14"/>
        <v>300</v>
      </c>
      <c r="L48" s="198">
        <f t="shared" si="15"/>
        <v>750</v>
      </c>
      <c r="M48" s="95">
        <f t="shared" si="16"/>
        <v>75</v>
      </c>
      <c r="N48" s="96">
        <f t="shared" si="17"/>
        <v>46.875</v>
      </c>
      <c r="O48" s="199">
        <f t="shared" si="18"/>
        <v>25</v>
      </c>
      <c r="P48" s="198">
        <f t="shared" si="10"/>
        <v>6.25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66</v>
      </c>
      <c r="B49" s="79">
        <v>10</v>
      </c>
      <c r="C49" s="5">
        <v>14</v>
      </c>
      <c r="D49" s="130">
        <f t="shared" si="11"/>
        <v>2.7279812938425563E-2</v>
      </c>
      <c r="E49" s="80">
        <v>5</v>
      </c>
      <c r="F49" s="5">
        <v>10</v>
      </c>
      <c r="G49" s="94">
        <f t="shared" si="12"/>
        <v>2.0088388911209322E-2</v>
      </c>
      <c r="H49" s="79">
        <v>1</v>
      </c>
      <c r="I49" s="5">
        <v>2</v>
      </c>
      <c r="J49" s="153">
        <f t="shared" si="13"/>
        <v>3.9184185262827924E-3</v>
      </c>
      <c r="K49" s="194">
        <f t="shared" si="14"/>
        <v>200</v>
      </c>
      <c r="L49" s="198">
        <f t="shared" si="15"/>
        <v>140</v>
      </c>
      <c r="M49" s="95">
        <f t="shared" si="16"/>
        <v>1000</v>
      </c>
      <c r="N49" s="96">
        <f t="shared" si="17"/>
        <v>700</v>
      </c>
      <c r="O49" s="199">
        <f t="shared" si="18"/>
        <v>500</v>
      </c>
      <c r="P49" s="198">
        <f t="shared" si="10"/>
        <v>500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32</v>
      </c>
      <c r="B50" s="79">
        <v>2</v>
      </c>
      <c r="C50" s="5">
        <v>11</v>
      </c>
      <c r="D50" s="130">
        <f t="shared" si="11"/>
        <v>2.1434138737334373E-2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65</v>
      </c>
      <c r="B51" s="79">
        <v>5</v>
      </c>
      <c r="C51" s="5">
        <v>11</v>
      </c>
      <c r="D51" s="130">
        <f t="shared" si="11"/>
        <v>2.1434138737334373E-2</v>
      </c>
      <c r="E51" s="80">
        <v>9</v>
      </c>
      <c r="F51" s="5">
        <v>27</v>
      </c>
      <c r="G51" s="94">
        <f t="shared" si="12"/>
        <v>5.423865006026516E-2</v>
      </c>
      <c r="H51" s="79">
        <v>12</v>
      </c>
      <c r="I51" s="5">
        <v>16</v>
      </c>
      <c r="J51" s="153">
        <f t="shared" si="13"/>
        <v>3.1347348210262339E-2</v>
      </c>
      <c r="K51" s="194">
        <f t="shared" si="14"/>
        <v>55.555555555555557</v>
      </c>
      <c r="L51" s="198">
        <f t="shared" si="15"/>
        <v>40.74074074074074</v>
      </c>
      <c r="M51" s="95">
        <f t="shared" si="16"/>
        <v>41.666666666666671</v>
      </c>
      <c r="N51" s="96">
        <f t="shared" si="17"/>
        <v>68.75</v>
      </c>
      <c r="O51" s="199">
        <f t="shared" si="18"/>
        <v>75</v>
      </c>
      <c r="P51" s="198">
        <f t="shared" si="10"/>
        <v>168.75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42</v>
      </c>
      <c r="B52" s="79">
        <v>4</v>
      </c>
      <c r="C52" s="5">
        <v>8</v>
      </c>
      <c r="D52" s="130">
        <f t="shared" si="11"/>
        <v>1.558846453624318E-2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55</v>
      </c>
      <c r="B53" s="79">
        <v>4</v>
      </c>
      <c r="C53" s="5">
        <v>8</v>
      </c>
      <c r="D53" s="130">
        <f t="shared" si="11"/>
        <v>1.558846453624318E-2</v>
      </c>
      <c r="E53" s="80">
        <v>43</v>
      </c>
      <c r="F53" s="5">
        <v>410</v>
      </c>
      <c r="G53" s="94">
        <f t="shared" si="12"/>
        <v>0.82362394535958217</v>
      </c>
      <c r="H53" s="79">
        <v>2</v>
      </c>
      <c r="I53" s="5">
        <v>3</v>
      </c>
      <c r="J53" s="153">
        <f t="shared" si="13"/>
        <v>5.8776277894241891E-3</v>
      </c>
      <c r="K53" s="194">
        <f t="shared" si="14"/>
        <v>9.3023255813953494</v>
      </c>
      <c r="L53" s="198">
        <f t="shared" si="15"/>
        <v>1.9512195121951219</v>
      </c>
      <c r="M53" s="95">
        <f t="shared" si="16"/>
        <v>200</v>
      </c>
      <c r="N53" s="96">
        <f t="shared" si="17"/>
        <v>266.66666666666663</v>
      </c>
      <c r="O53" s="199">
        <f t="shared" si="18"/>
        <v>2150</v>
      </c>
      <c r="P53" s="198">
        <f t="shared" si="10"/>
        <v>13666.666666666666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73</v>
      </c>
      <c r="B54" s="79">
        <v>2</v>
      </c>
      <c r="C54" s="5">
        <v>6</v>
      </c>
      <c r="D54" s="130">
        <f t="shared" si="11"/>
        <v>1.1691348402182385E-2</v>
      </c>
      <c r="E54" s="80">
        <v>0</v>
      </c>
      <c r="F54" s="5">
        <v>0</v>
      </c>
      <c r="G54" s="94">
        <f t="shared" si="12"/>
        <v>0</v>
      </c>
      <c r="H54" s="79">
        <v>1</v>
      </c>
      <c r="I54" s="5">
        <v>4</v>
      </c>
      <c r="J54" s="153">
        <f t="shared" si="13"/>
        <v>7.8368370525655848E-3</v>
      </c>
      <c r="K54" s="194" t="str">
        <f t="shared" si="14"/>
        <v xml:space="preserve"> </v>
      </c>
      <c r="L54" s="198" t="str">
        <f t="shared" si="15"/>
        <v xml:space="preserve"> </v>
      </c>
      <c r="M54" s="95">
        <f t="shared" si="16"/>
        <v>200</v>
      </c>
      <c r="N54" s="96">
        <f t="shared" si="17"/>
        <v>150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56</v>
      </c>
      <c r="B55" s="79">
        <v>2</v>
      </c>
      <c r="C55" s="5">
        <v>4</v>
      </c>
      <c r="D55" s="130">
        <f t="shared" si="11"/>
        <v>7.7942322681215899E-3</v>
      </c>
      <c r="E55" s="80">
        <v>5</v>
      </c>
      <c r="F55" s="5">
        <v>10</v>
      </c>
      <c r="G55" s="94">
        <f t="shared" si="12"/>
        <v>2.0088388911209322E-2</v>
      </c>
      <c r="H55" s="79">
        <v>0</v>
      </c>
      <c r="I55" s="5">
        <v>0</v>
      </c>
      <c r="J55" s="153">
        <f t="shared" si="13"/>
        <v>0</v>
      </c>
      <c r="K55" s="194">
        <f t="shared" si="14"/>
        <v>40</v>
      </c>
      <c r="L55" s="198">
        <f t="shared" si="15"/>
        <v>40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91</v>
      </c>
      <c r="B56" s="79">
        <v>2</v>
      </c>
      <c r="C56" s="5">
        <v>4</v>
      </c>
      <c r="D56" s="130">
        <f t="shared" si="11"/>
        <v>7.7942322681215899E-3</v>
      </c>
      <c r="E56" s="80">
        <v>5</v>
      </c>
      <c r="F56" s="5">
        <v>10</v>
      </c>
      <c r="G56" s="94">
        <f t="shared" si="12"/>
        <v>2.0088388911209322E-2</v>
      </c>
      <c r="H56" s="79">
        <v>2</v>
      </c>
      <c r="I56" s="5">
        <v>6</v>
      </c>
      <c r="J56" s="153">
        <f t="shared" si="13"/>
        <v>1.1755255578848378E-2</v>
      </c>
      <c r="K56" s="194">
        <f t="shared" si="14"/>
        <v>40</v>
      </c>
      <c r="L56" s="198">
        <f t="shared" si="15"/>
        <v>40</v>
      </c>
      <c r="M56" s="95">
        <f t="shared" si="16"/>
        <v>100</v>
      </c>
      <c r="N56" s="96">
        <f t="shared" si="17"/>
        <v>66.666666666666657</v>
      </c>
      <c r="O56" s="199">
        <f t="shared" si="18"/>
        <v>250</v>
      </c>
      <c r="P56" s="198">
        <f t="shared" si="10"/>
        <v>166.66666666666669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94</v>
      </c>
      <c r="B57" s="79">
        <v>2</v>
      </c>
      <c r="C57" s="5">
        <v>4</v>
      </c>
      <c r="D57" s="130">
        <f t="shared" si="11"/>
        <v>7.7942322681215899E-3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2</v>
      </c>
      <c r="C58" s="5">
        <v>2</v>
      </c>
      <c r="D58" s="130">
        <f t="shared" si="11"/>
        <v>3.897116134060795E-3</v>
      </c>
      <c r="E58" s="80">
        <v>0</v>
      </c>
      <c r="F58" s="5">
        <v>0</v>
      </c>
      <c r="G58" s="94">
        <f t="shared" si="12"/>
        <v>0</v>
      </c>
      <c r="H58" s="79">
        <v>1</v>
      </c>
      <c r="I58" s="5">
        <v>2</v>
      </c>
      <c r="J58" s="153">
        <f t="shared" si="13"/>
        <v>3.9184185262827924E-3</v>
      </c>
      <c r="K58" s="194" t="str">
        <f t="shared" si="14"/>
        <v xml:space="preserve"> </v>
      </c>
      <c r="L58" s="198" t="str">
        <f t="shared" si="15"/>
        <v xml:space="preserve"> </v>
      </c>
      <c r="M58" s="95">
        <f t="shared" si="16"/>
        <v>200</v>
      </c>
      <c r="N58" s="96">
        <f t="shared" si="17"/>
        <v>100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35</v>
      </c>
      <c r="B59" s="79">
        <v>2</v>
      </c>
      <c r="C59" s="5">
        <v>2</v>
      </c>
      <c r="D59" s="130">
        <f t="shared" si="11"/>
        <v>3.897116134060795E-3</v>
      </c>
      <c r="E59" s="80">
        <v>3</v>
      </c>
      <c r="F59" s="5">
        <v>4</v>
      </c>
      <c r="G59" s="94">
        <f t="shared" si="12"/>
        <v>8.0353555644837281E-3</v>
      </c>
      <c r="H59" s="79">
        <v>13</v>
      </c>
      <c r="I59" s="5">
        <v>72</v>
      </c>
      <c r="J59" s="153">
        <f t="shared" si="13"/>
        <v>0.14106306694618051</v>
      </c>
      <c r="K59" s="194">
        <f t="shared" si="14"/>
        <v>66.666666666666657</v>
      </c>
      <c r="L59" s="198">
        <f t="shared" si="15"/>
        <v>50</v>
      </c>
      <c r="M59" s="95">
        <f t="shared" si="16"/>
        <v>15.384615384615385</v>
      </c>
      <c r="N59" s="96">
        <f t="shared" si="17"/>
        <v>2.7777777777777777</v>
      </c>
      <c r="O59" s="199">
        <f t="shared" si="18"/>
        <v>23.076923076923077</v>
      </c>
      <c r="P59" s="198">
        <f t="shared" si="10"/>
        <v>5.5555555555555554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21</v>
      </c>
      <c r="B60" s="79">
        <v>2</v>
      </c>
      <c r="C60" s="5">
        <v>2</v>
      </c>
      <c r="D60" s="130">
        <f t="shared" si="11"/>
        <v>3.897116134060795E-3</v>
      </c>
      <c r="E60" s="80">
        <v>5</v>
      </c>
      <c r="F60" s="5">
        <v>10</v>
      </c>
      <c r="G60" s="94">
        <f t="shared" si="12"/>
        <v>2.0088388911209322E-2</v>
      </c>
      <c r="H60" s="79">
        <v>4</v>
      </c>
      <c r="I60" s="5">
        <v>4</v>
      </c>
      <c r="J60" s="153">
        <f t="shared" si="13"/>
        <v>7.8368370525655848E-3</v>
      </c>
      <c r="K60" s="194">
        <f t="shared" si="14"/>
        <v>40</v>
      </c>
      <c r="L60" s="198">
        <f t="shared" si="15"/>
        <v>20</v>
      </c>
      <c r="M60" s="95">
        <f t="shared" si="16"/>
        <v>50</v>
      </c>
      <c r="N60" s="96">
        <f t="shared" si="17"/>
        <v>50</v>
      </c>
      <c r="O60" s="199">
        <f t="shared" si="18"/>
        <v>125</v>
      </c>
      <c r="P60" s="198">
        <f t="shared" si="10"/>
        <v>250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36</v>
      </c>
      <c r="B61" s="79">
        <v>1</v>
      </c>
      <c r="C61" s="5">
        <v>2</v>
      </c>
      <c r="D61" s="130">
        <f t="shared" si="11"/>
        <v>3.897116134060795E-3</v>
      </c>
      <c r="E61" s="80">
        <v>15</v>
      </c>
      <c r="F61" s="5">
        <v>52</v>
      </c>
      <c r="G61" s="94">
        <f t="shared" si="12"/>
        <v>0.10445962233828847</v>
      </c>
      <c r="H61" s="79">
        <v>12</v>
      </c>
      <c r="I61" s="5">
        <v>50</v>
      </c>
      <c r="J61" s="153">
        <f t="shared" si="13"/>
        <v>9.7960463157069813E-2</v>
      </c>
      <c r="K61" s="194">
        <f t="shared" si="14"/>
        <v>6.666666666666667</v>
      </c>
      <c r="L61" s="198">
        <f t="shared" si="15"/>
        <v>3.8461538461538463</v>
      </c>
      <c r="M61" s="95">
        <f t="shared" si="16"/>
        <v>8.3333333333333321</v>
      </c>
      <c r="N61" s="96">
        <f t="shared" si="17"/>
        <v>4</v>
      </c>
      <c r="O61" s="199">
        <f t="shared" si="18"/>
        <v>125</v>
      </c>
      <c r="P61" s="198">
        <f t="shared" si="10"/>
        <v>104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46</v>
      </c>
      <c r="B62" s="79">
        <v>1</v>
      </c>
      <c r="C62" s="5">
        <v>2</v>
      </c>
      <c r="D62" s="130">
        <f t="shared" si="11"/>
        <v>3.897116134060795E-3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89</v>
      </c>
      <c r="B63" s="79">
        <v>2</v>
      </c>
      <c r="C63" s="5">
        <v>2</v>
      </c>
      <c r="D63" s="130">
        <f t="shared" si="11"/>
        <v>3.897116134060795E-3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92</v>
      </c>
      <c r="B64" s="79">
        <v>2</v>
      </c>
      <c r="C64" s="5">
        <v>2</v>
      </c>
      <c r="D64" s="130">
        <f t="shared" si="11"/>
        <v>3.897116134060795E-3</v>
      </c>
      <c r="E64" s="80">
        <v>0</v>
      </c>
      <c r="F64" s="5">
        <v>0</v>
      </c>
      <c r="G64" s="94">
        <f t="shared" si="12"/>
        <v>0</v>
      </c>
      <c r="H64" s="79">
        <v>2</v>
      </c>
      <c r="I64" s="5">
        <v>12</v>
      </c>
      <c r="J64" s="153">
        <f t="shared" si="13"/>
        <v>2.3510511157696756E-2</v>
      </c>
      <c r="K64" s="194" t="str">
        <f t="shared" si="14"/>
        <v xml:space="preserve"> </v>
      </c>
      <c r="L64" s="198" t="str">
        <f t="shared" si="15"/>
        <v xml:space="preserve"> </v>
      </c>
      <c r="M64" s="95">
        <f t="shared" si="16"/>
        <v>100</v>
      </c>
      <c r="N64" s="96">
        <f t="shared" si="17"/>
        <v>16.666666666666664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69</v>
      </c>
      <c r="B65" s="79">
        <v>1</v>
      </c>
      <c r="C65" s="5">
        <v>1</v>
      </c>
      <c r="D65" s="130">
        <f t="shared" si="11"/>
        <v>1.9485580670303975E-3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23</v>
      </c>
      <c r="B66" s="79">
        <v>1</v>
      </c>
      <c r="C66" s="5">
        <v>1</v>
      </c>
      <c r="D66" s="130">
        <f t="shared" si="11"/>
        <v>1.9485580670303975E-3</v>
      </c>
      <c r="E66" s="80">
        <v>4</v>
      </c>
      <c r="F66" s="5">
        <v>11</v>
      </c>
      <c r="G66" s="94">
        <f t="shared" si="12"/>
        <v>2.2097227802330255E-2</v>
      </c>
      <c r="H66" s="79">
        <v>6</v>
      </c>
      <c r="I66" s="5">
        <v>10</v>
      </c>
      <c r="J66" s="153">
        <f t="shared" si="13"/>
        <v>1.9592092631413961E-2</v>
      </c>
      <c r="K66" s="194">
        <f t="shared" si="14"/>
        <v>25</v>
      </c>
      <c r="L66" s="198">
        <f t="shared" si="15"/>
        <v>9.0909090909090917</v>
      </c>
      <c r="M66" s="95">
        <f t="shared" si="16"/>
        <v>16.666666666666664</v>
      </c>
      <c r="N66" s="96">
        <f t="shared" si="17"/>
        <v>10</v>
      </c>
      <c r="O66" s="199">
        <f t="shared" si="18"/>
        <v>66.666666666666657</v>
      </c>
      <c r="P66" s="198">
        <f t="shared" si="10"/>
        <v>110.00000000000001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61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83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64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39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67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68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70</v>
      </c>
      <c r="B73" s="79">
        <v>0</v>
      </c>
      <c r="C73" s="5">
        <v>0</v>
      </c>
      <c r="D73" s="130">
        <f t="shared" si="19"/>
        <v>0</v>
      </c>
      <c r="E73" s="80">
        <v>15</v>
      </c>
      <c r="F73" s="5">
        <v>19</v>
      </c>
      <c r="G73" s="94">
        <f t="shared" si="20"/>
        <v>3.8167938931297711E-2</v>
      </c>
      <c r="H73" s="79">
        <v>43</v>
      </c>
      <c r="I73" s="5">
        <v>49</v>
      </c>
      <c r="J73" s="153">
        <f t="shared" si="21"/>
        <v>9.6001253893928412E-2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34.883720930232556</v>
      </c>
      <c r="P73" s="198">
        <f t="shared" si="27"/>
        <v>38.775510204081634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71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84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57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62</v>
      </c>
      <c r="B77" s="79">
        <v>0</v>
      </c>
      <c r="C77" s="5">
        <v>0</v>
      </c>
      <c r="D77" s="130">
        <f t="shared" si="19"/>
        <v>0</v>
      </c>
      <c r="E77" s="80">
        <v>1</v>
      </c>
      <c r="F77" s="5">
        <v>4</v>
      </c>
      <c r="G77" s="94">
        <f t="shared" si="20"/>
        <v>8.0353555644837281E-3</v>
      </c>
      <c r="H77" s="79">
        <v>1</v>
      </c>
      <c r="I77" s="5">
        <v>7</v>
      </c>
      <c r="J77" s="153">
        <f t="shared" si="21"/>
        <v>1.3714464841989774E-2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>
        <f t="shared" si="26"/>
        <v>100</v>
      </c>
      <c r="P77" s="198">
        <f t="shared" si="27"/>
        <v>57.142857142857139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72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90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SUM(B6:B80)-B8</f>
        <v>9499</v>
      </c>
      <c r="C81" s="139">
        <f>SUM(C6:C80)-C8</f>
        <v>44800</v>
      </c>
      <c r="D81" s="169">
        <f t="shared" si="19"/>
        <v>87.295401402961801</v>
      </c>
      <c r="E81" s="150">
        <f>SUM(E6:E80)-E8</f>
        <v>9956</v>
      </c>
      <c r="F81" s="139">
        <f>SUM(F6:F80)-F8</f>
        <v>43135</v>
      </c>
      <c r="G81" s="170">
        <f>IF($F$83&lt;&gt;0,F81/$F$83*100,0)</f>
        <v>86.651265568501401</v>
      </c>
      <c r="H81" s="144">
        <f>SUM(H6:H80)-H8</f>
        <v>9811</v>
      </c>
      <c r="I81" s="139">
        <f>SUM(I6:I80)-I8</f>
        <v>41370</v>
      </c>
      <c r="J81" s="171">
        <f>IF($I$83&lt;&gt;0,I81/$I$83*100,0)</f>
        <v>81.052487216159562</v>
      </c>
      <c r="K81" s="155">
        <f t="shared" si="22"/>
        <v>95.409803133788671</v>
      </c>
      <c r="L81" s="140">
        <f t="shared" si="22"/>
        <v>103.85997449866697</v>
      </c>
      <c r="M81" s="154">
        <f t="shared" si="24"/>
        <v>96.819896035062683</v>
      </c>
      <c r="N81" s="156">
        <f t="shared" si="24"/>
        <v>108.29103214890017</v>
      </c>
      <c r="O81" s="155">
        <f t="shared" si="26"/>
        <v>101.4779329324228</v>
      </c>
      <c r="P81" s="140">
        <f t="shared" si="26"/>
        <v>104.26637660140199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B8</f>
        <v>1917</v>
      </c>
      <c r="C82" s="173">
        <f>C8</f>
        <v>6520</v>
      </c>
      <c r="D82" s="174">
        <f t="shared" si="19"/>
        <v>12.704598597038192</v>
      </c>
      <c r="E82" s="151">
        <f>E8</f>
        <v>1950</v>
      </c>
      <c r="F82" s="113">
        <f>F8</f>
        <v>6645</v>
      </c>
      <c r="G82" s="175">
        <f>IF($F$83&lt;&gt;0,F82/$F$83*100,0)</f>
        <v>13.348734431498594</v>
      </c>
      <c r="H82" s="172">
        <f>H8</f>
        <v>2233</v>
      </c>
      <c r="I82" s="173">
        <f>I8</f>
        <v>9671</v>
      </c>
      <c r="J82" s="176">
        <f>IF($I$83&lt;&gt;0,I82/$I$83*100,0)</f>
        <v>18.947512783840441</v>
      </c>
      <c r="K82" s="97">
        <f t="shared" si="22"/>
        <v>98.307692307692307</v>
      </c>
      <c r="L82" s="98">
        <f t="shared" si="22"/>
        <v>98.118886380737393</v>
      </c>
      <c r="M82" s="99">
        <f t="shared" si="24"/>
        <v>85.848634124496186</v>
      </c>
      <c r="N82" s="121">
        <f t="shared" si="24"/>
        <v>67.418053975803943</v>
      </c>
      <c r="O82" s="97">
        <f t="shared" si="26"/>
        <v>87.32646663681146</v>
      </c>
      <c r="P82" s="98">
        <f t="shared" si="26"/>
        <v>68.710578016751114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11416</v>
      </c>
      <c r="C83" s="160">
        <f>C81+C82</f>
        <v>51320</v>
      </c>
      <c r="D83" s="161">
        <f>D81+D82</f>
        <v>100</v>
      </c>
      <c r="E83" s="162">
        <f>SUM(E81:E82)</f>
        <v>11906</v>
      </c>
      <c r="F83" s="160">
        <f>SUM(F81:F82)</f>
        <v>49780</v>
      </c>
      <c r="G83" s="163">
        <f>G81+G82</f>
        <v>100</v>
      </c>
      <c r="H83" s="159">
        <f>SUM(H81:H82)</f>
        <v>12044</v>
      </c>
      <c r="I83" s="160">
        <f>SUM(I81:I82)</f>
        <v>51041</v>
      </c>
      <c r="J83" s="161">
        <f>J81+J82</f>
        <v>100</v>
      </c>
      <c r="K83" s="165">
        <f t="shared" si="22"/>
        <v>95.884428019485981</v>
      </c>
      <c r="L83" s="166">
        <f t="shared" si="22"/>
        <v>103.09361189232624</v>
      </c>
      <c r="M83" s="167">
        <f t="shared" si="24"/>
        <v>94.785785453337752</v>
      </c>
      <c r="N83" s="164">
        <f t="shared" si="24"/>
        <v>100.54661938441645</v>
      </c>
      <c r="O83" s="165">
        <f t="shared" si="26"/>
        <v>98.854201262039183</v>
      </c>
      <c r="P83" s="166">
        <f t="shared" si="26"/>
        <v>97.529437119178695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2024-06-06T11:39:23Z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