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D4308036-1356-44BF-992B-B14F4A24F1AB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8" i="3" l="1"/>
  <c r="I37" i="3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<sst xmlns="http://schemas.openxmlformats.org/spreadsheetml/2006/main" count="174" uniqueCount="110">
  <si>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</si>
  <si>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</si>
  <si>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</si>
  <si>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</si>
  <si>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</si>
  <si>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</si>
  <si>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</si>
  <si>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</si>
  <si>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</si>
  <si>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</si>
  <si>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</si>
  <si>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</si>
  <si>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</si>
  <si>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</si>
  <si>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</si>
  <si>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</si>
  <si>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</si>
  <si>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</si>
  <si>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</si>
  <si>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</si>
  <si>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</si>
  <si>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</si>
  <si>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</si>
  <si>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</si>
  <si>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</si>
  <si>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</si>
  <si>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</si>
  <si>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</si>
  <si>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</si>
  <si>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</si>
  <si>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</si>
  <si>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</si>
  <si>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</si>
  <si>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</si>
  <si>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</si>
  <si>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</si>
  <si>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</si>
  <si>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</si>
  <si>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</si>
  <si>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</si>
  <si>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</si>
  <si>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</si>
  <si>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</si>
  <si>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</si>
  <si>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</si>
  <si>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</si>
  <si>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</si>
  <si>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</si>
  <si>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</si>
  <si>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</si>
  <si>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</si>
  <si>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</si>
  <si>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</si>
  <si>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</si>
  <si>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</si>
  <si>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</si>
  <si>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</si>
  <si>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</si>
  <si>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</si>
  <si>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</si>
  <si>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</si>
  <si>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</si>
  <si>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</si>
  <si>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</si>
  <si>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</si>
  <si>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</si>
  <si>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</si>
  <si>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</si>
  <si>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</si>
  <si>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</si>
  <si>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</si>
  <si>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</si>
  <si>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</si>
  <si>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</si>
  <si>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</si>
  <si>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</si>
  <si>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</si>
  <si>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</si>
  <si>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</si>
  <si>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</si>
  <si>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</si>
  <si>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</si>
  <si>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</si>
  <si>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</si>
  <si>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</si>
  <si>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</si>
  <si>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</si>
  <si>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</si>
  <si>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</si>
  <si>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</si>
  <si>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</si>
  <si>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</si>
  <si>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</si>
  <si>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</si>
  <si>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</si>
  <si>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</si>
  <si>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</si>
  <si>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</si>
  <si>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</si>
  <si>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</si>
  <si>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</si>
  <si>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</si>
  <si>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</si>
  <si>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</si>
  <si>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4.3.2024.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veljača, 2024.</t>
  </si>
  <si>
    <t>IZVJEŠTAJ PO KAPACITETIMA I-II/2024</t>
  </si>
  <si>
    <t>TURISTIČKI PROMET PO ZEMLJAMA  I-II/2024</t>
  </si>
  <si>
    <t>Ost. azijske zemlje</t>
  </si>
  <si>
    <t>Ost. afričke zemlje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</si>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</sst>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7.5442941512669073</c:v>
                </c:pt>
                <c:pt idx="1">
                  <c:v>27.205181939417034</c:v>
                </c:pt>
                <c:pt idx="2">
                  <c:v>37.264240807772907</c:v>
                </c:pt>
                <c:pt idx="3">
                  <c:v>0</c:v>
                </c:pt>
                <c:pt idx="4">
                  <c:v>27.986283101543151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1956</c:v>
                </c:pt>
                <c:pt idx="2">
                  <c:v>1428</c:v>
                </c:pt>
                <c:pt idx="3">
                  <c:v>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1488</c:v>
                </c:pt>
                <c:pt idx="2">
                  <c:v>1850</c:v>
                </c:pt>
                <c:pt idx="3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109</c:v>
                </c:pt>
                <c:pt idx="2">
                  <c:v>2895</c:v>
                </c:pt>
                <c:pt idx="3">
                  <c:v>2568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24</c:v>
                </c:pt>
                <c:pt idx="1">
                  <c:v>209</c:v>
                </c:pt>
                <c:pt idx="2">
                  <c:v>100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48</c:v>
                </c:pt>
                <c:pt idx="1">
                  <c:v>230</c:v>
                </c:pt>
                <c:pt idx="2">
                  <c:v>73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1125</c:v>
                </c:pt>
                <c:pt idx="1">
                  <c:v>230</c:v>
                </c:pt>
                <c:pt idx="2">
                  <c:v>21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442680628100898"/>
                  <c:y val="-0.1748547320019661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5305503687434552"/>
                  <c:y val="-0.14387051330134681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3.18327655278852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483862290729345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517774134458921"/>
                  <c:y val="0.118021153995395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8494815325385708"/>
                  <c:y val="6.76871115728777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1581988832504761"/>
                  <c:y val="-7.802507376600487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7157900294781928"/>
                      <c:h val="0.1719252633951094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3.5657457587457246E-3"/>
                  <c:y val="-7.00325753282450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844507241026175"/>
                      <c:h val="0.1525864932452470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892898016959491"/>
                  <c:y val="-7.18478380370954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Ost. azijske zemlje</c:v>
                </c:pt>
                <c:pt idx="2">
                  <c:v>Albanija</c:v>
                </c:pt>
                <c:pt idx="3">
                  <c:v>Ost. afričke zemlje</c:v>
                </c:pt>
                <c:pt idx="4">
                  <c:v>Slovenija</c:v>
                </c:pt>
                <c:pt idx="5">
                  <c:v>Poljska</c:v>
                </c:pt>
                <c:pt idx="6">
                  <c:v>Makedonija</c:v>
                </c:pt>
                <c:pt idx="7">
                  <c:v>BiH</c:v>
                </c:pt>
                <c:pt idx="8">
                  <c:v>Austrija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28.253968253968253</c:v>
                </c:pt>
                <c:pt idx="1">
                  <c:v>23.095238095238095</c:v>
                </c:pt>
                <c:pt idx="2">
                  <c:v>10.291005291005291</c:v>
                </c:pt>
                <c:pt idx="3">
                  <c:v>8.6243386243386251</c:v>
                </c:pt>
                <c:pt idx="4">
                  <c:v>5.0793650793650791</c:v>
                </c:pt>
                <c:pt idx="5">
                  <c:v>4.3915343915343916</c:v>
                </c:pt>
                <c:pt idx="6">
                  <c:v>3.5978835978835977</c:v>
                </c:pt>
                <c:pt idx="7">
                  <c:v>3.28042328042328</c:v>
                </c:pt>
                <c:pt idx="8">
                  <c:v>2.6984126984126986</c:v>
                </c:pt>
                <c:pt idx="9">
                  <c:v>2.6190476190476191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30" zoomScaleNormal="13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104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sqref="A1:Q3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105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101</v>
      </c>
      <c r="C6" s="75">
        <v>9</v>
      </c>
      <c r="D6" s="27">
        <v>15</v>
      </c>
      <c r="E6" s="27">
        <f>SUM(C6:D6)</f>
        <v>24</v>
      </c>
      <c r="F6" s="28">
        <f>E6/E42*100</f>
        <v>5.6603773584905666</v>
      </c>
      <c r="G6" s="75">
        <v>51</v>
      </c>
      <c r="H6" s="27">
        <v>345</v>
      </c>
      <c r="I6" s="27">
        <f>SUM(G6:H6)</f>
        <v>396</v>
      </c>
      <c r="J6" s="67">
        <f>I6/I42*100</f>
        <v>7.5442941512669073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97</v>
      </c>
      <c r="C7" s="79">
        <v>3</v>
      </c>
      <c r="D7" s="5">
        <v>45</v>
      </c>
      <c r="E7" s="5">
        <f>SUM(C7:D7)</f>
        <v>48</v>
      </c>
      <c r="F7" s="6">
        <f>E7/E43*100</f>
        <v>11.510791366906476</v>
      </c>
      <c r="G7" s="79">
        <v>55</v>
      </c>
      <c r="H7" s="5">
        <v>873</v>
      </c>
      <c r="I7" s="5">
        <f>SUM(G7:H7)</f>
        <v>928</v>
      </c>
      <c r="J7" s="68">
        <f>I7/I43*100</f>
        <v>17.622483858716294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650</v>
      </c>
      <c r="D8" s="5">
        <v>475</v>
      </c>
      <c r="E8" s="5">
        <f>SUM(C8:D8)</f>
        <v>1125</v>
      </c>
      <c r="F8" s="6">
        <f>E8/E44*100</f>
        <v>78.726382085374397</v>
      </c>
      <c r="G8" s="79">
        <v>1239</v>
      </c>
      <c r="H8" s="5">
        <v>1329</v>
      </c>
      <c r="I8" s="5">
        <f>SUM(G8:H8)</f>
        <v>2568</v>
      </c>
      <c r="J8" s="68">
        <f>I8/I44*100</f>
        <v>41.286173633440512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102</v>
      </c>
      <c r="C9" s="8">
        <f>C6/C7*100</f>
        <v>300</v>
      </c>
      <c r="D9" s="7">
        <f>D6/D7*100</f>
        <v>33.333333333333329</v>
      </c>
      <c r="E9" s="7">
        <f>E6/E7*100</f>
        <v>50</v>
      </c>
      <c r="F9" s="6"/>
      <c r="G9" s="8">
        <f>G6/G7*100</f>
        <v>92.72727272727272</v>
      </c>
      <c r="H9" s="7">
        <f>H6/H7*100</f>
        <v>39.518900343642613</v>
      </c>
      <c r="I9" s="7">
        <f>I6/I7*100</f>
        <v>42.672413793103445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103</v>
      </c>
      <c r="C10" s="8">
        <f>C6/C8*100</f>
        <v>1.3846153846153846</v>
      </c>
      <c r="D10" s="7">
        <f>D6/D8*100</f>
        <v>3.1578947368421053</v>
      </c>
      <c r="E10" s="7">
        <f>E6/E8*100</f>
        <v>2.1333333333333333</v>
      </c>
      <c r="F10" s="6"/>
      <c r="G10" s="8">
        <f>G6/G8*100</f>
        <v>4.1162227602905572</v>
      </c>
      <c r="H10" s="7">
        <f>H6/H8*100</f>
        <v>25.959367945823931</v>
      </c>
      <c r="I10" s="7">
        <f>I6/I8*100</f>
        <v>15.420560747663551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37.5</v>
      </c>
      <c r="D11" s="15">
        <f>D6/E6*100</f>
        <v>62.5</v>
      </c>
      <c r="E11" s="15">
        <f>SUM(C11:D11)</f>
        <v>100</v>
      </c>
      <c r="F11" s="16"/>
      <c r="G11" s="14">
        <f>G6/I6*100</f>
        <v>12.878787878787879</v>
      </c>
      <c r="H11" s="15">
        <f>H6/I6*100</f>
        <v>87.121212121212125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101</v>
      </c>
      <c r="C12" s="78">
        <v>84</v>
      </c>
      <c r="D12" s="30">
        <v>125</v>
      </c>
      <c r="E12" s="30">
        <f>SUM(C12:D12)</f>
        <v>209</v>
      </c>
      <c r="F12" s="31">
        <f>E12/E42*100</f>
        <v>49.29245283018868</v>
      </c>
      <c r="G12" s="78">
        <v>634</v>
      </c>
      <c r="H12" s="30">
        <v>794</v>
      </c>
      <c r="I12" s="30">
        <f>SUM(G12:H12)</f>
        <v>1428</v>
      </c>
      <c r="J12" s="70">
        <f>I12/I42*100</f>
        <v>27.205181939417034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97</v>
      </c>
      <c r="C13" s="79">
        <v>139</v>
      </c>
      <c r="D13" s="5">
        <v>91</v>
      </c>
      <c r="E13" s="5">
        <f>SUM(C13:D13)</f>
        <v>230</v>
      </c>
      <c r="F13" s="6">
        <f>E13/E43*100</f>
        <v>55.15587529976019</v>
      </c>
      <c r="G13" s="79">
        <v>981</v>
      </c>
      <c r="H13" s="5">
        <v>869</v>
      </c>
      <c r="I13" s="5">
        <f>SUM(G13:H13)</f>
        <v>1850</v>
      </c>
      <c r="J13" s="68">
        <f>I13/I43*100</f>
        <v>35.131029244208129</v>
      </c>
      <c r="K13" s="56"/>
      <c r="L13" s="81" t="str">
        <f>B6</f>
        <v>2024.</v>
      </c>
      <c r="M13" s="92">
        <f>E6</f>
        <v>24</v>
      </c>
      <c r="N13" s="92">
        <f>E12</f>
        <v>209</v>
      </c>
      <c r="O13" s="92">
        <f>E18</f>
        <v>100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148</v>
      </c>
      <c r="D14" s="5">
        <v>82</v>
      </c>
      <c r="E14" s="5">
        <f>C14+D14</f>
        <v>230</v>
      </c>
      <c r="F14" s="6">
        <f>E14/E44*100</f>
        <v>16.095171448565431</v>
      </c>
      <c r="G14" s="79">
        <v>1899</v>
      </c>
      <c r="H14" s="5">
        <v>996</v>
      </c>
      <c r="I14" s="5">
        <f>SUM(G14:H14)</f>
        <v>2895</v>
      </c>
      <c r="J14" s="68">
        <f>I14/I44*100</f>
        <v>46.543408360128616</v>
      </c>
      <c r="K14" s="56"/>
      <c r="L14" s="81" t="str">
        <f>B7</f>
        <v>2023.</v>
      </c>
      <c r="M14" s="92">
        <f>E7</f>
        <v>48</v>
      </c>
      <c r="N14" s="92">
        <f>E13</f>
        <v>230</v>
      </c>
      <c r="O14" s="93">
        <f>E19</f>
        <v>73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102</v>
      </c>
      <c r="C15" s="13">
        <f>C12/C13*100</f>
        <v>60.431654676258994</v>
      </c>
      <c r="D15" s="9">
        <f>D12/D13*11</f>
        <v>15.109890109890109</v>
      </c>
      <c r="E15" s="9">
        <f>E12/E13*100</f>
        <v>90.869565217391298</v>
      </c>
      <c r="F15" s="6"/>
      <c r="G15" s="13">
        <f>G12/G13*100</f>
        <v>64.627930682976555</v>
      </c>
      <c r="H15" s="9">
        <f>H12/H13*100</f>
        <v>91.369390103567312</v>
      </c>
      <c r="I15" s="9">
        <f>I12/I13*100</f>
        <v>77.189189189189193</v>
      </c>
      <c r="J15" s="68"/>
      <c r="K15" s="56"/>
      <c r="L15" s="81" t="str">
        <f>B8</f>
        <v>2019.</v>
      </c>
      <c r="M15" s="92">
        <f>E8</f>
        <v>1125</v>
      </c>
      <c r="N15" s="92">
        <f>E14</f>
        <v>230</v>
      </c>
      <c r="O15" s="93">
        <f>E20</f>
        <v>21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103</v>
      </c>
      <c r="C16" s="13">
        <f>C12/C14*100</f>
        <v>56.756756756756758</v>
      </c>
      <c r="D16" s="9">
        <f>D12/D14*100</f>
        <v>152.4390243902439</v>
      </c>
      <c r="E16" s="9">
        <f>E12/E14*100</f>
        <v>90.869565217391298</v>
      </c>
      <c r="F16" s="6"/>
      <c r="G16" s="13">
        <f>G12/G14*100</f>
        <v>33.385992627698791</v>
      </c>
      <c r="H16" s="9">
        <f>H12/H14*100</f>
        <v>79.718875502008032</v>
      </c>
      <c r="I16" s="9">
        <f>I12/I14*100</f>
        <v>49.326424870466326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40.191387559808611</v>
      </c>
      <c r="D17" s="11">
        <f>D12/E12*100</f>
        <v>59.808612440191389</v>
      </c>
      <c r="E17" s="11">
        <f>SUM(C17:D17)</f>
        <v>100</v>
      </c>
      <c r="F17" s="12"/>
      <c r="G17" s="10">
        <f>G12/I12*100</f>
        <v>44.397759103641455</v>
      </c>
      <c r="H17" s="11">
        <f>H12/I12*100</f>
        <v>55.602240896358545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101</v>
      </c>
      <c r="C18" s="75">
        <v>24</v>
      </c>
      <c r="D18" s="27">
        <v>76</v>
      </c>
      <c r="E18" s="27">
        <f>C18+D18</f>
        <v>100</v>
      </c>
      <c r="F18" s="28">
        <f>E18/E42*100</f>
        <v>23.584905660377359</v>
      </c>
      <c r="G18" s="75">
        <v>383</v>
      </c>
      <c r="H18" s="27">
        <v>1573</v>
      </c>
      <c r="I18" s="27">
        <f>G18+H18</f>
        <v>1956</v>
      </c>
      <c r="J18" s="67">
        <f>I18/I42*100</f>
        <v>37.264240807772907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97</v>
      </c>
      <c r="C19" s="79">
        <v>19</v>
      </c>
      <c r="D19" s="5">
        <v>54</v>
      </c>
      <c r="E19" s="5">
        <f>SUM(C19:D19)</f>
        <v>73</v>
      </c>
      <c r="F19" s="6">
        <f>E19/E43*100</f>
        <v>17.505995203836928</v>
      </c>
      <c r="G19" s="79">
        <v>189</v>
      </c>
      <c r="H19" s="5">
        <v>1299</v>
      </c>
      <c r="I19" s="5">
        <f>SUM(G19:H19)</f>
        <v>1488</v>
      </c>
      <c r="J19" s="68">
        <f>I19/I43*100</f>
        <v>28.256741359665781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16</v>
      </c>
      <c r="D20" s="5">
        <v>5</v>
      </c>
      <c r="E20" s="5">
        <f>C20+D20</f>
        <v>21</v>
      </c>
      <c r="F20" s="6">
        <f>E20/E44*100</f>
        <v>1.4695591322603219</v>
      </c>
      <c r="G20" s="79">
        <v>92</v>
      </c>
      <c r="H20" s="5">
        <v>17</v>
      </c>
      <c r="I20" s="5">
        <f>G20+H20</f>
        <v>109</v>
      </c>
      <c r="J20" s="68">
        <f>I20/I44*100</f>
        <v>1.7524115755627008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102</v>
      </c>
      <c r="C21" s="13">
        <f>C18/C19*100</f>
        <v>126.31578947368421</v>
      </c>
      <c r="D21" s="9">
        <f>D18/D19*100</f>
        <v>140.74074074074073</v>
      </c>
      <c r="E21" s="9">
        <f>E18/E19*100</f>
        <v>136.98630136986301</v>
      </c>
      <c r="F21" s="6"/>
      <c r="G21" s="13">
        <f>G18/G19*100</f>
        <v>202.64550264550266</v>
      </c>
      <c r="H21" s="9">
        <f>H18/H19*100</f>
        <v>121.09314857582756</v>
      </c>
      <c r="I21" s="9">
        <f>I18/I19*100</f>
        <v>131.45161290322579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103</v>
      </c>
      <c r="C22" s="13">
        <f>C18/C20*100</f>
        <v>150</v>
      </c>
      <c r="D22" s="226">
        <f>D18/D20*100</f>
        <v>1520</v>
      </c>
      <c r="E22" s="9">
        <f>E18/E20*100</f>
        <v>476.1904761904762</v>
      </c>
      <c r="F22" s="6"/>
      <c r="G22" s="13">
        <f>G18/G20*100</f>
        <v>416.30434782608694</v>
      </c>
      <c r="H22" s="9">
        <f>H18/H20*100</f>
        <v>9252.9411764705892</v>
      </c>
      <c r="I22" s="9">
        <f>I18/I20*100</f>
        <v>1794.4954128440368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24</v>
      </c>
      <c r="D23" s="15">
        <f>D18/E18*100</f>
        <v>76</v>
      </c>
      <c r="E23" s="15">
        <f>SUM(C23:D23)</f>
        <v>100</v>
      </c>
      <c r="F23" s="16"/>
      <c r="G23" s="14">
        <f>G18/I18*100</f>
        <v>19.580777096114517</v>
      </c>
      <c r="H23" s="15">
        <f>H18/I18*100</f>
        <v>80.419222903885483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1956</v>
      </c>
      <c r="N26" s="93">
        <f>I19</f>
        <v>1488</v>
      </c>
      <c r="O26" s="93">
        <f>I20</f>
        <v>109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1428</v>
      </c>
      <c r="N27" s="93">
        <f>I13</f>
        <v>1850</v>
      </c>
      <c r="O27" s="93">
        <f>I14</f>
        <v>2895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396</v>
      </c>
      <c r="N28" s="93">
        <f>I7</f>
        <v>928</v>
      </c>
      <c r="O28" s="93">
        <f>I8</f>
        <v>2568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101</v>
      </c>
      <c r="C30" s="75">
        <f t="shared" ref="C30:J32" si="0">C6+C12+C18+C24</f>
        <v>117</v>
      </c>
      <c r="D30" s="27">
        <f t="shared" si="0"/>
        <v>216</v>
      </c>
      <c r="E30" s="27">
        <f t="shared" si="0"/>
        <v>333</v>
      </c>
      <c r="F30" s="28">
        <f t="shared" si="0"/>
        <v>78.537735849056602</v>
      </c>
      <c r="G30" s="75">
        <f t="shared" si="0"/>
        <v>1068</v>
      </c>
      <c r="H30" s="27">
        <f t="shared" si="0"/>
        <v>2712</v>
      </c>
      <c r="I30" s="27">
        <f>I6+I12+I18+I24</f>
        <v>3780</v>
      </c>
      <c r="J30" s="67">
        <f t="shared" si="0"/>
        <v>72.013716898456849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95</v>
      </c>
      <c r="C31" s="77">
        <f t="shared" si="0"/>
        <v>161</v>
      </c>
      <c r="D31" s="42">
        <f t="shared" si="0"/>
        <v>190</v>
      </c>
      <c r="E31" s="42">
        <f t="shared" si="0"/>
        <v>351</v>
      </c>
      <c r="F31" s="43">
        <f t="shared" si="0"/>
        <v>84.172661870503603</v>
      </c>
      <c r="G31" s="77">
        <f t="shared" si="0"/>
        <v>1225</v>
      </c>
      <c r="H31" s="42">
        <f t="shared" si="0"/>
        <v>3041</v>
      </c>
      <c r="I31" s="42">
        <f t="shared" si="0"/>
        <v>4266</v>
      </c>
      <c r="J31" s="72">
        <f t="shared" si="0"/>
        <v>81.010254462590211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814</v>
      </c>
      <c r="D32" s="42">
        <f t="shared" si="0"/>
        <v>562</v>
      </c>
      <c r="E32" s="42">
        <f t="shared" si="0"/>
        <v>1376</v>
      </c>
      <c r="F32" s="43">
        <f t="shared" si="0"/>
        <v>96.291112666200149</v>
      </c>
      <c r="G32" s="77">
        <f t="shared" si="0"/>
        <v>3230</v>
      </c>
      <c r="H32" s="42">
        <f t="shared" si="0"/>
        <v>2342</v>
      </c>
      <c r="I32" s="42">
        <f t="shared" si="0"/>
        <v>5572</v>
      </c>
      <c r="J32" s="72">
        <f t="shared" si="0"/>
        <v>89.581993569131825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102</v>
      </c>
      <c r="C33" s="45">
        <f>C30/C31*100</f>
        <v>72.67080745341616</v>
      </c>
      <c r="D33" s="44">
        <f>D30/D31*100</f>
        <v>113.68421052631578</v>
      </c>
      <c r="E33" s="44">
        <f>E30/E31*100</f>
        <v>94.871794871794862</v>
      </c>
      <c r="F33" s="43"/>
      <c r="G33" s="45">
        <f>G30/G31*100</f>
        <v>87.183673469387756</v>
      </c>
      <c r="H33" s="44">
        <f>H30/H31*100</f>
        <v>89.181190397895421</v>
      </c>
      <c r="I33" s="44">
        <f>I30/I31*100</f>
        <v>88.60759493670885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103</v>
      </c>
      <c r="C34" s="45">
        <f>C30/C32*100</f>
        <v>14.373464373464373</v>
      </c>
      <c r="D34" s="44">
        <f>D30/D32*100</f>
        <v>38.434163701067611</v>
      </c>
      <c r="E34" s="44">
        <f>E30/E32*100</f>
        <v>24.200581395348838</v>
      </c>
      <c r="F34" s="43"/>
      <c r="G34" s="45">
        <f>G30/G32*100</f>
        <v>33.065015479876159</v>
      </c>
      <c r="H34" s="44">
        <f>H30/H32*100</f>
        <v>115.79846285226303</v>
      </c>
      <c r="I34" s="44">
        <f>I30/I32*100</f>
        <v>67.8391959798995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35.135135135135137</v>
      </c>
      <c r="D35" s="48">
        <f>D30/E30*100</f>
        <v>64.86486486486487</v>
      </c>
      <c r="E35" s="48">
        <f>SUM(C35:D35)</f>
        <v>100</v>
      </c>
      <c r="F35" s="49"/>
      <c r="G35" s="50">
        <f>G30/I30*100</f>
        <v>28.253968253968253</v>
      </c>
      <c r="H35" s="48">
        <f>H30/I30*100</f>
        <v>71.746031746031747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101</v>
      </c>
      <c r="C36" s="75">
        <v>17</v>
      </c>
      <c r="D36" s="27">
        <v>74</v>
      </c>
      <c r="E36" s="27">
        <f>SUM(C36:D36)</f>
        <v>91</v>
      </c>
      <c r="F36" s="28">
        <f>E36/E42*100</f>
        <v>21.462264150943398</v>
      </c>
      <c r="G36" s="75">
        <v>446</v>
      </c>
      <c r="H36" s="27">
        <v>1023</v>
      </c>
      <c r="I36" s="27">
        <f>G36+H36</f>
        <v>1469</v>
      </c>
      <c r="J36" s="28">
        <f>I36/I42*100</f>
        <v>27.986283101543151</v>
      </c>
      <c r="K36" s="56"/>
      <c r="Q36" s="57"/>
    </row>
    <row r="37" spans="1:17" ht="15" customHeight="1" x14ac:dyDescent="0.25">
      <c r="A37" s="260"/>
      <c r="B37" s="228" t="s">
        <v>97</v>
      </c>
      <c r="C37" s="76">
        <v>2</v>
      </c>
      <c r="D37" s="22">
        <v>64</v>
      </c>
      <c r="E37" s="158">
        <f>SUM(C37:D37)</f>
        <v>66</v>
      </c>
      <c r="F37" s="23">
        <f>E37/E43*100</f>
        <v>15.827338129496402</v>
      </c>
      <c r="G37" s="76">
        <v>4</v>
      </c>
      <c r="H37" s="22">
        <v>996</v>
      </c>
      <c r="I37" s="22">
        <f>G37+H37</f>
        <v>1000</v>
      </c>
      <c r="J37" s="23">
        <f>I37/I43*100</f>
        <v>18.989745537409799</v>
      </c>
      <c r="K37" s="56"/>
      <c r="L37" s="81" t="s">
        <v>8</v>
      </c>
      <c r="M37" s="82">
        <f>J6</f>
        <v>7.5442941512669073</v>
      </c>
      <c r="Q37" s="57"/>
    </row>
    <row r="38" spans="1:17" ht="15" customHeight="1" x14ac:dyDescent="0.25">
      <c r="A38" s="260"/>
      <c r="B38" s="228" t="s">
        <v>9</v>
      </c>
      <c r="C38" s="76">
        <v>7</v>
      </c>
      <c r="D38" s="22">
        <v>46</v>
      </c>
      <c r="E38" s="22">
        <f>SUM(C38:D38)</f>
        <v>53</v>
      </c>
      <c r="F38" s="23">
        <f>E38/E44*100</f>
        <v>3.7088873337998605</v>
      </c>
      <c r="G38" s="76">
        <v>116</v>
      </c>
      <c r="H38" s="22">
        <v>532</v>
      </c>
      <c r="I38" s="22">
        <f>G38+H38</f>
        <v>648</v>
      </c>
      <c r="J38" s="23">
        <f>I38/I44*100</f>
        <v>10.418006430868166</v>
      </c>
      <c r="K38" s="56"/>
      <c r="L38" s="81" t="s">
        <v>10</v>
      </c>
      <c r="M38" s="82">
        <f>J12</f>
        <v>27.205181939417034</v>
      </c>
      <c r="Q38" s="57"/>
    </row>
    <row r="39" spans="1:17" ht="15" customHeight="1" x14ac:dyDescent="0.25">
      <c r="A39" s="260"/>
      <c r="B39" s="228" t="s">
        <v>102</v>
      </c>
      <c r="C39" s="25">
        <f>C36/C37*100</f>
        <v>850</v>
      </c>
      <c r="D39" s="24">
        <f>D36/D37*100</f>
        <v>115.625</v>
      </c>
      <c r="E39" s="24">
        <f>E36/E37*100</f>
        <v>137.87878787878788</v>
      </c>
      <c r="F39" s="23"/>
      <c r="G39" s="25">
        <f>G36/G37*100</f>
        <v>11150</v>
      </c>
      <c r="H39" s="24">
        <f>H36/H37*100</f>
        <v>102.71084337349396</v>
      </c>
      <c r="I39" s="24">
        <f>I36/I37*100</f>
        <v>146.9</v>
      </c>
      <c r="J39" s="23"/>
      <c r="K39" s="56"/>
      <c r="L39" s="81" t="s">
        <v>11</v>
      </c>
      <c r="M39" s="82">
        <f>J18</f>
        <v>37.264240807772907</v>
      </c>
      <c r="Q39" s="57"/>
    </row>
    <row r="40" spans="1:17" ht="15" customHeight="1" x14ac:dyDescent="0.25">
      <c r="A40" s="260"/>
      <c r="B40" s="228" t="s">
        <v>103</v>
      </c>
      <c r="C40" s="25">
        <f>C36/C38*100</f>
        <v>242.85714285714283</v>
      </c>
      <c r="D40" s="220">
        <f>D36/D38*100</f>
        <v>160.86956521739131</v>
      </c>
      <c r="E40" s="24">
        <f>E36/E38*100</f>
        <v>171.69811320754718</v>
      </c>
      <c r="F40" s="23"/>
      <c r="G40" s="25">
        <f>G36/G38*100</f>
        <v>384.48275862068965</v>
      </c>
      <c r="H40" s="24">
        <f>H36/H38*100</f>
        <v>192.29323308270676</v>
      </c>
      <c r="I40" s="24">
        <f>I36/I38*100</f>
        <v>226.69753086419755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18.681318681318682</v>
      </c>
      <c r="D41" s="46">
        <f>D36/E36*100</f>
        <v>81.318681318681314</v>
      </c>
      <c r="E41" s="46">
        <f>SUM(C41:D41)</f>
        <v>100</v>
      </c>
      <c r="F41" s="26"/>
      <c r="G41" s="47">
        <f>G36/I36*100</f>
        <v>30.360789652825048</v>
      </c>
      <c r="H41" s="46">
        <f>H36/I36*100</f>
        <v>69.639210347174952</v>
      </c>
      <c r="I41" s="46">
        <f>SUM(G41:H41)</f>
        <v>100</v>
      </c>
      <c r="J41" s="26"/>
      <c r="K41" s="56"/>
      <c r="L41" s="81" t="s">
        <v>80</v>
      </c>
      <c r="M41" s="82">
        <f>J36</f>
        <v>27.986283101543151</v>
      </c>
      <c r="Q41" s="57"/>
    </row>
    <row r="42" spans="1:17" ht="15" customHeight="1" x14ac:dyDescent="0.25">
      <c r="A42" s="238" t="s">
        <v>77</v>
      </c>
      <c r="B42" s="235" t="s">
        <v>101</v>
      </c>
      <c r="C42" s="73">
        <f t="shared" ref="C42:D44" si="1">C30+C36</f>
        <v>134</v>
      </c>
      <c r="D42" s="51">
        <f t="shared" si="1"/>
        <v>290</v>
      </c>
      <c r="E42" s="51">
        <f>SUM(C42:D42)</f>
        <v>424</v>
      </c>
      <c r="F42" s="52">
        <f>F6+F12+F18+F24+F36</f>
        <v>100</v>
      </c>
      <c r="G42" s="73">
        <f>G30+G36</f>
        <v>1514</v>
      </c>
      <c r="H42" s="51">
        <f t="shared" ref="G42:H44" si="2">H30+H36</f>
        <v>3735</v>
      </c>
      <c r="I42" s="51">
        <f>SUM(G42:H42)</f>
        <v>5249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97</v>
      </c>
      <c r="C43" s="74">
        <f t="shared" si="1"/>
        <v>163</v>
      </c>
      <c r="D43" s="32">
        <f t="shared" si="1"/>
        <v>254</v>
      </c>
      <c r="E43" s="32">
        <f>SUM(C43:D43)</f>
        <v>417</v>
      </c>
      <c r="F43" s="33">
        <f>F31+F37</f>
        <v>100</v>
      </c>
      <c r="G43" s="74">
        <f t="shared" si="2"/>
        <v>1229</v>
      </c>
      <c r="H43" s="32">
        <f t="shared" si="2"/>
        <v>4037</v>
      </c>
      <c r="I43" s="32">
        <f>SUM(G43:H43)</f>
        <v>5266</v>
      </c>
      <c r="J43" s="33">
        <f>J7+J13+J19+J25+J37</f>
        <v>100.00000000000001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821</v>
      </c>
      <c r="D44" s="32">
        <f t="shared" si="1"/>
        <v>608</v>
      </c>
      <c r="E44" s="32">
        <f>SUM(C44:D44)</f>
        <v>1429</v>
      </c>
      <c r="F44" s="33">
        <f>F32+F38</f>
        <v>100.00000000000001</v>
      </c>
      <c r="G44" s="74">
        <f t="shared" si="2"/>
        <v>3346</v>
      </c>
      <c r="H44" s="32">
        <f t="shared" si="2"/>
        <v>2874</v>
      </c>
      <c r="I44" s="192">
        <f>SUM(G44:H44)</f>
        <v>6220</v>
      </c>
      <c r="J44" s="33">
        <f>J32+J38</f>
        <v>99.999999999999986</v>
      </c>
      <c r="K44" s="56"/>
      <c r="Q44" s="57"/>
    </row>
    <row r="45" spans="1:17" ht="15" customHeight="1" x14ac:dyDescent="0.25">
      <c r="A45" s="238"/>
      <c r="B45" s="236" t="s">
        <v>102</v>
      </c>
      <c r="C45" s="35">
        <f>C42/C43*100</f>
        <v>82.208588957055213</v>
      </c>
      <c r="D45" s="34">
        <f>D42/D43*100</f>
        <v>114.1732283464567</v>
      </c>
      <c r="E45" s="34">
        <f>E42/E43*100</f>
        <v>101.67865707434052</v>
      </c>
      <c r="F45" s="33"/>
      <c r="G45" s="35">
        <f>G42/G43*100</f>
        <v>123.18958502847843</v>
      </c>
      <c r="H45" s="34">
        <f>H42/H43*100</f>
        <v>92.519197423829581</v>
      </c>
      <c r="I45" s="34">
        <f>I42/I43*100</f>
        <v>99.677174325864044</v>
      </c>
      <c r="J45" s="33"/>
      <c r="K45" s="56"/>
      <c r="Q45" s="57"/>
    </row>
    <row r="46" spans="1:17" ht="15" customHeight="1" x14ac:dyDescent="0.25">
      <c r="A46" s="238"/>
      <c r="B46" s="236" t="s">
        <v>103</v>
      </c>
      <c r="C46" s="35">
        <f>C42/C44*100</f>
        <v>16.321559074299635</v>
      </c>
      <c r="D46" s="34">
        <f>D42/D44*100</f>
        <v>47.69736842105263</v>
      </c>
      <c r="E46" s="34">
        <f>E42/E44*100</f>
        <v>29.671098670398884</v>
      </c>
      <c r="F46" s="33"/>
      <c r="G46" s="35">
        <f>G42/G44*100</f>
        <v>45.248057381948598</v>
      </c>
      <c r="H46" s="34">
        <f>H42/H44*100</f>
        <v>129.95824634655534</v>
      </c>
      <c r="I46" s="34">
        <f>I42/I44*100</f>
        <v>84.38906752411576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31.60377358490566</v>
      </c>
      <c r="D47" s="36">
        <f>D42/E42*100</f>
        <v>68.396226415094347</v>
      </c>
      <c r="E47" s="36">
        <f>SUM(C47:D47)</f>
        <v>100</v>
      </c>
      <c r="F47" s="37"/>
      <c r="G47" s="38">
        <f>G42/I42*100</f>
        <v>28.843589255096209</v>
      </c>
      <c r="H47" s="36">
        <f>H42/I42*100</f>
        <v>71.156410744903781</v>
      </c>
      <c r="I47" s="36">
        <f>SUM(G47:H47)</f>
        <v>99.999999999999986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Z14" sqref="Z14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106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28.253968253968253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117</v>
      </c>
      <c r="C6" s="123">
        <v>1068</v>
      </c>
      <c r="D6" s="127">
        <f t="shared" ref="D6:D37" si="1">IF($C$83&lt;&gt;0,C6/$C$83*100,0)</f>
        <v>28.253968253968253</v>
      </c>
      <c r="E6" s="124">
        <v>161</v>
      </c>
      <c r="F6" s="123">
        <v>1225</v>
      </c>
      <c r="G6" s="125">
        <f t="shared" ref="G6:G37" si="2">IF($F$83&lt;&gt;0,F6/$F$83*100,0)</f>
        <v>28.715424285044538</v>
      </c>
      <c r="H6" s="122">
        <v>814</v>
      </c>
      <c r="I6" s="123">
        <v>3230</v>
      </c>
      <c r="J6" s="127">
        <f t="shared" ref="J6:J37" si="3">IF($I$83&lt;&gt;0,I6/$I$83*100,0)</f>
        <v>57.968413496051681</v>
      </c>
      <c r="K6" s="132">
        <f t="shared" ref="K6:K37" si="4">IF(OR(B6&lt;&gt;0)*(E6&lt;&gt;0),B6/E6*100," ")</f>
        <v>72.67080745341616</v>
      </c>
      <c r="L6" s="133">
        <f t="shared" ref="L6:L37" si="5">IF(OR(C6&lt;&gt;0)*(F6&lt;&gt;0),C6/F6*100," ")</f>
        <v>87.183673469387756</v>
      </c>
      <c r="M6" s="189">
        <f t="shared" ref="M6:M37" si="6">IF(OR(B6&lt;&gt;0)*(H6&lt;&gt;0),B6/H6*100," ")</f>
        <v>14.373464373464373</v>
      </c>
      <c r="N6" s="190">
        <f t="shared" ref="N6:N37" si="7">IF(OR(C6&lt;&gt;0)*(I6&lt;&gt;0),C6/I6*100," ")</f>
        <v>33.065015479876159</v>
      </c>
      <c r="O6" s="131">
        <f>IF(OR(E6&lt;&gt;0)*(H6&lt;&gt;0),E6/H6*100," ")</f>
        <v>19.77886977886978</v>
      </c>
      <c r="P6" s="133">
        <f>IF(OR(F6&lt;&gt;0)*(I6&lt;&gt;0),F6/I6*100," ")</f>
        <v>37.925696594427244</v>
      </c>
      <c r="Q6" t="str">
        <f t="shared" si="0"/>
        <v>Ost. azijske zemlje</v>
      </c>
      <c r="R6" s="101">
        <f t="shared" ref="R6:R14" si="8">D7</f>
        <v>23.095238095238095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107</v>
      </c>
      <c r="B7" s="108">
        <v>27</v>
      </c>
      <c r="C7" s="109">
        <v>873</v>
      </c>
      <c r="D7" s="128">
        <f t="shared" si="1"/>
        <v>23.095238095238095</v>
      </c>
      <c r="E7" s="112">
        <v>4</v>
      </c>
      <c r="F7" s="109">
        <v>433</v>
      </c>
      <c r="G7" s="39">
        <f t="shared" si="2"/>
        <v>10.150023441162681</v>
      </c>
      <c r="H7" s="108">
        <v>0</v>
      </c>
      <c r="I7" s="109">
        <v>1</v>
      </c>
      <c r="J7" s="127">
        <f t="shared" si="3"/>
        <v>1.7946877243359655E-2</v>
      </c>
      <c r="K7" s="132">
        <f t="shared" si="4"/>
        <v>675</v>
      </c>
      <c r="L7" s="133">
        <f t="shared" si="5"/>
        <v>201.61662817551962</v>
      </c>
      <c r="M7" s="40" t="str">
        <f t="shared" si="6"/>
        <v xml:space="preserve"> </v>
      </c>
      <c r="N7" s="41">
        <f t="shared" si="7"/>
        <v>87300</v>
      </c>
      <c r="O7" s="131" t="str">
        <f t="shared" ref="O7:O38" si="9">IF(OR(E7&lt;&gt;0)*(H7&lt;&gt;0),E7/H7*100," ")</f>
        <v xml:space="preserve"> </v>
      </c>
      <c r="P7" s="133">
        <f t="shared" ref="P7:P70" si="10">IF(OR(F7&lt;&gt;0)*(I7&lt;&gt;0),F7/I7*100," ")</f>
        <v>43300</v>
      </c>
      <c r="Q7" t="str">
        <f t="shared" si="0"/>
        <v>Albanija</v>
      </c>
      <c r="R7" s="101">
        <f t="shared" si="8"/>
        <v>10.291005291005291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27</v>
      </c>
      <c r="B8" s="108">
        <v>10</v>
      </c>
      <c r="C8" s="109">
        <v>389</v>
      </c>
      <c r="D8" s="128">
        <f t="shared" si="1"/>
        <v>10.291005291005291</v>
      </c>
      <c r="E8" s="112">
        <v>9</v>
      </c>
      <c r="F8" s="109">
        <v>137</v>
      </c>
      <c r="G8" s="39">
        <f t="shared" si="2"/>
        <v>3.2114392873886546</v>
      </c>
      <c r="H8" s="108">
        <v>8</v>
      </c>
      <c r="I8" s="109">
        <v>136</v>
      </c>
      <c r="J8" s="127">
        <f t="shared" si="3"/>
        <v>2.4407753050969134</v>
      </c>
      <c r="K8" s="132">
        <f t="shared" si="4"/>
        <v>111.11111111111111</v>
      </c>
      <c r="L8" s="133">
        <f t="shared" si="5"/>
        <v>283.94160583941607</v>
      </c>
      <c r="M8" s="40">
        <f t="shared" si="6"/>
        <v>125</v>
      </c>
      <c r="N8" s="41">
        <f t="shared" si="7"/>
        <v>286.02941176470591</v>
      </c>
      <c r="O8" s="131">
        <f t="shared" si="9"/>
        <v>112.5</v>
      </c>
      <c r="P8" s="133">
        <f t="shared" si="10"/>
        <v>100.73529411764706</v>
      </c>
      <c r="Q8" t="str">
        <f t="shared" si="0"/>
        <v>Ost. afričke zemlje</v>
      </c>
      <c r="R8" s="101">
        <f t="shared" si="8"/>
        <v>8.6243386243386251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108</v>
      </c>
      <c r="B9" s="108">
        <v>2</v>
      </c>
      <c r="C9" s="109">
        <v>326</v>
      </c>
      <c r="D9" s="128">
        <f t="shared" si="1"/>
        <v>8.6243386243386251</v>
      </c>
      <c r="E9" s="112">
        <v>0</v>
      </c>
      <c r="F9" s="109">
        <v>0</v>
      </c>
      <c r="G9" s="39">
        <f t="shared" si="2"/>
        <v>0</v>
      </c>
      <c r="H9" s="108">
        <v>0</v>
      </c>
      <c r="I9" s="109">
        <v>0</v>
      </c>
      <c r="J9" s="127">
        <f t="shared" si="3"/>
        <v>0</v>
      </c>
      <c r="K9" s="132" t="str">
        <f t="shared" si="4"/>
        <v xml:space="preserve"> </v>
      </c>
      <c r="L9" s="133" t="str">
        <f t="shared" si="5"/>
        <v xml:space="preserve"> </v>
      </c>
      <c r="M9" s="40" t="str">
        <f t="shared" si="6"/>
        <v xml:space="preserve"> </v>
      </c>
      <c r="N9" s="41" t="str">
        <f t="shared" si="7"/>
        <v xml:space="preserve"> </v>
      </c>
      <c r="O9" s="131" t="str">
        <f t="shared" si="9"/>
        <v xml:space="preserve"> </v>
      </c>
      <c r="P9" s="133" t="str">
        <f t="shared" si="10"/>
        <v xml:space="preserve"> </v>
      </c>
      <c r="Q9" t="str">
        <f t="shared" si="0"/>
        <v>Slovenija</v>
      </c>
      <c r="R9" s="101">
        <f t="shared" si="8"/>
        <v>5.0793650793650791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20</v>
      </c>
      <c r="B10" s="108">
        <v>65</v>
      </c>
      <c r="C10" s="109">
        <v>192</v>
      </c>
      <c r="D10" s="128">
        <f t="shared" si="1"/>
        <v>5.0793650793650791</v>
      </c>
      <c r="E10" s="112">
        <v>29</v>
      </c>
      <c r="F10" s="109">
        <v>161</v>
      </c>
      <c r="G10" s="39">
        <f t="shared" si="2"/>
        <v>3.7740271917487105</v>
      </c>
      <c r="H10" s="108">
        <v>241</v>
      </c>
      <c r="I10" s="109">
        <v>617</v>
      </c>
      <c r="J10" s="127">
        <f t="shared" si="3"/>
        <v>11.073223259152908</v>
      </c>
      <c r="K10" s="132">
        <f t="shared" si="4"/>
        <v>224.13793103448273</v>
      </c>
      <c r="L10" s="133">
        <f t="shared" si="5"/>
        <v>119.25465838509317</v>
      </c>
      <c r="M10" s="40">
        <f t="shared" si="6"/>
        <v>26.970954356846473</v>
      </c>
      <c r="N10" s="41">
        <f t="shared" si="7"/>
        <v>31.118314424635336</v>
      </c>
      <c r="O10" s="131">
        <f t="shared" si="9"/>
        <v>12.033195020746888</v>
      </c>
      <c r="P10" s="133">
        <f t="shared" si="10"/>
        <v>26.094003241491087</v>
      </c>
      <c r="Q10" t="str">
        <f t="shared" si="0"/>
        <v>Poljska</v>
      </c>
      <c r="R10" s="101">
        <f t="shared" si="8"/>
        <v>4.3915343915343916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26</v>
      </c>
      <c r="B11" s="116">
        <v>30</v>
      </c>
      <c r="C11" s="117">
        <v>166</v>
      </c>
      <c r="D11" s="129">
        <f t="shared" si="1"/>
        <v>4.3915343915343916</v>
      </c>
      <c r="E11" s="118">
        <v>2</v>
      </c>
      <c r="F11" s="117">
        <v>8</v>
      </c>
      <c r="G11" s="119">
        <f t="shared" si="2"/>
        <v>0.18752930145335209</v>
      </c>
      <c r="H11" s="116">
        <v>0</v>
      </c>
      <c r="I11" s="110">
        <v>0</v>
      </c>
      <c r="J11" s="152">
        <f t="shared" si="3"/>
        <v>0</v>
      </c>
      <c r="K11" s="195">
        <f t="shared" si="4"/>
        <v>1500</v>
      </c>
      <c r="L11" s="196">
        <f t="shared" si="5"/>
        <v>2075</v>
      </c>
      <c r="M11" s="197" t="str">
        <f t="shared" si="6"/>
        <v xml:space="preserve"> </v>
      </c>
      <c r="N11" s="214" t="str">
        <f t="shared" si="7"/>
        <v xml:space="preserve"> </v>
      </c>
      <c r="O11" s="215" t="str">
        <f t="shared" si="9"/>
        <v xml:space="preserve"> </v>
      </c>
      <c r="P11" s="196" t="str">
        <f t="shared" si="10"/>
        <v xml:space="preserve"> </v>
      </c>
      <c r="Q11" t="str">
        <f t="shared" si="0"/>
        <v>Makedonija</v>
      </c>
      <c r="R11" s="101">
        <f t="shared" si="8"/>
        <v>3.5978835978835977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45</v>
      </c>
      <c r="B12" s="116">
        <v>7</v>
      </c>
      <c r="C12" s="117">
        <v>136</v>
      </c>
      <c r="D12" s="129">
        <f t="shared" si="1"/>
        <v>3.5978835978835977</v>
      </c>
      <c r="E12" s="118">
        <v>1</v>
      </c>
      <c r="F12" s="117">
        <v>37</v>
      </c>
      <c r="G12" s="119">
        <f t="shared" si="2"/>
        <v>0.86732301922175337</v>
      </c>
      <c r="H12" s="116">
        <v>2</v>
      </c>
      <c r="I12" s="110">
        <v>26</v>
      </c>
      <c r="J12" s="152">
        <f t="shared" si="3"/>
        <v>0.46661880832735103</v>
      </c>
      <c r="K12" s="195">
        <f t="shared" si="4"/>
        <v>700</v>
      </c>
      <c r="L12" s="196">
        <f t="shared" si="5"/>
        <v>367.56756756756761</v>
      </c>
      <c r="M12" s="197">
        <f t="shared" si="6"/>
        <v>350</v>
      </c>
      <c r="N12" s="214">
        <f t="shared" si="7"/>
        <v>523.07692307692309</v>
      </c>
      <c r="O12" s="215">
        <f t="shared" si="9"/>
        <v>50</v>
      </c>
      <c r="P12" s="196">
        <f t="shared" si="10"/>
        <v>142.30769230769232</v>
      </c>
      <c r="Q12" t="str">
        <f t="shared" si="0"/>
        <v>BiH</v>
      </c>
      <c r="R12" s="101">
        <f t="shared" si="8"/>
        <v>3.28042328042328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109</v>
      </c>
      <c r="B13" s="116">
        <v>6</v>
      </c>
      <c r="C13" s="117">
        <v>124</v>
      </c>
      <c r="D13" s="129">
        <f t="shared" si="1"/>
        <v>3.28042328042328</v>
      </c>
      <c r="E13" s="118">
        <v>23</v>
      </c>
      <c r="F13" s="117">
        <v>410</v>
      </c>
      <c r="G13" s="119">
        <f t="shared" si="2"/>
        <v>9.6108766994842938</v>
      </c>
      <c r="H13" s="116">
        <v>123</v>
      </c>
      <c r="I13" s="110">
        <v>902</v>
      </c>
      <c r="J13" s="152">
        <f t="shared" si="3"/>
        <v>16.188083273510408</v>
      </c>
      <c r="K13" s="195">
        <f t="shared" si="4"/>
        <v>26.086956521739129</v>
      </c>
      <c r="L13" s="196">
        <f t="shared" si="5"/>
        <v>30.243902439024389</v>
      </c>
      <c r="M13" s="197">
        <f t="shared" si="6"/>
        <v>4.8780487804878048</v>
      </c>
      <c r="N13" s="214">
        <f t="shared" si="7"/>
        <v>13.747228381374724</v>
      </c>
      <c r="O13" s="215">
        <f t="shared" si="9"/>
        <v>18.699186991869919</v>
      </c>
      <c r="P13" s="196">
        <f t="shared" si="10"/>
        <v>45.454545454545453</v>
      </c>
      <c r="Q13" t="str">
        <f t="shared" si="0"/>
        <v>Austrija</v>
      </c>
      <c r="R13" s="101">
        <f t="shared" si="8"/>
        <v>2.6984126984126986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28</v>
      </c>
      <c r="B14" s="116">
        <v>16</v>
      </c>
      <c r="C14" s="117">
        <v>102</v>
      </c>
      <c r="D14" s="129">
        <f t="shared" si="1"/>
        <v>2.6984126984126986</v>
      </c>
      <c r="E14" s="118">
        <v>6</v>
      </c>
      <c r="F14" s="117">
        <v>214</v>
      </c>
      <c r="G14" s="119">
        <f t="shared" si="2"/>
        <v>5.0164088138771685</v>
      </c>
      <c r="H14" s="116">
        <v>46</v>
      </c>
      <c r="I14" s="110">
        <v>213</v>
      </c>
      <c r="J14" s="152">
        <f t="shared" si="3"/>
        <v>3.8226848528356068</v>
      </c>
      <c r="K14" s="195">
        <f t="shared" si="4"/>
        <v>266.66666666666663</v>
      </c>
      <c r="L14" s="196">
        <f t="shared" si="5"/>
        <v>47.663551401869157</v>
      </c>
      <c r="M14" s="197">
        <f t="shared" si="6"/>
        <v>34.782608695652172</v>
      </c>
      <c r="N14" s="214">
        <f t="shared" si="7"/>
        <v>47.887323943661968</v>
      </c>
      <c r="O14" s="215">
        <f t="shared" si="9"/>
        <v>13.043478260869565</v>
      </c>
      <c r="P14" s="196">
        <f t="shared" si="10"/>
        <v>100.46948356807512</v>
      </c>
      <c r="Q14" t="str">
        <f t="shared" si="0"/>
        <v>Švicarska</v>
      </c>
      <c r="R14" s="101">
        <f t="shared" si="8"/>
        <v>2.6190476190476191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19</v>
      </c>
      <c r="B15" s="116">
        <v>9</v>
      </c>
      <c r="C15" s="117">
        <v>99</v>
      </c>
      <c r="D15" s="129">
        <f t="shared" si="1"/>
        <v>2.6190476190476191</v>
      </c>
      <c r="E15" s="118">
        <v>0</v>
      </c>
      <c r="F15" s="117">
        <v>0</v>
      </c>
      <c r="G15" s="119">
        <f t="shared" si="2"/>
        <v>0</v>
      </c>
      <c r="H15" s="116">
        <v>31</v>
      </c>
      <c r="I15" s="110">
        <v>60</v>
      </c>
      <c r="J15" s="152">
        <f t="shared" si="3"/>
        <v>1.0768126346015794</v>
      </c>
      <c r="K15" s="195" t="str">
        <f t="shared" si="4"/>
        <v xml:space="preserve"> </v>
      </c>
      <c r="L15" s="196" t="str">
        <f t="shared" si="5"/>
        <v xml:space="preserve"> </v>
      </c>
      <c r="M15" s="197">
        <f t="shared" si="6"/>
        <v>29.032258064516132</v>
      </c>
      <c r="N15" s="214">
        <f t="shared" si="7"/>
        <v>165</v>
      </c>
      <c r="O15" s="215" t="str">
        <f t="shared" si="9"/>
        <v xml:space="preserve"> </v>
      </c>
      <c r="P15" s="196" t="str">
        <f t="shared" si="10"/>
        <v xml:space="preserve"> 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2</v>
      </c>
      <c r="C16" s="5">
        <v>83</v>
      </c>
      <c r="D16" s="130">
        <f t="shared" si="1"/>
        <v>2.1957671957671958</v>
      </c>
      <c r="E16" s="80">
        <v>16</v>
      </c>
      <c r="F16" s="5">
        <v>256</v>
      </c>
      <c r="G16" s="94">
        <f t="shared" si="2"/>
        <v>6.0009376465072668</v>
      </c>
      <c r="H16" s="79">
        <v>11</v>
      </c>
      <c r="I16" s="5">
        <v>35</v>
      </c>
      <c r="J16" s="153">
        <f t="shared" si="3"/>
        <v>0.62814070351758799</v>
      </c>
      <c r="K16" s="194">
        <f t="shared" si="4"/>
        <v>12.5</v>
      </c>
      <c r="L16" s="198">
        <f t="shared" si="5"/>
        <v>32.421875</v>
      </c>
      <c r="M16" s="95">
        <f t="shared" si="6"/>
        <v>18.181818181818183</v>
      </c>
      <c r="N16" s="96">
        <f t="shared" si="7"/>
        <v>237.14285714285714</v>
      </c>
      <c r="O16" s="199">
        <f t="shared" si="9"/>
        <v>145.45454545454547</v>
      </c>
      <c r="P16" s="198">
        <f t="shared" si="10"/>
        <v>731.42857142857144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18</v>
      </c>
      <c r="B17" s="79">
        <v>3</v>
      </c>
      <c r="C17" s="5">
        <v>65</v>
      </c>
      <c r="D17" s="130">
        <f t="shared" si="1"/>
        <v>1.7195767195767195</v>
      </c>
      <c r="E17" s="80">
        <v>0</v>
      </c>
      <c r="F17" s="5">
        <v>0</v>
      </c>
      <c r="G17" s="94">
        <f t="shared" si="2"/>
        <v>0</v>
      </c>
      <c r="H17" s="79">
        <v>1</v>
      </c>
      <c r="I17" s="5">
        <v>9</v>
      </c>
      <c r="J17" s="153">
        <f t="shared" si="3"/>
        <v>0.16152189519023691</v>
      </c>
      <c r="K17" s="194" t="str">
        <f t="shared" si="4"/>
        <v xml:space="preserve"> </v>
      </c>
      <c r="L17" s="198" t="str">
        <f t="shared" si="5"/>
        <v xml:space="preserve"> </v>
      </c>
      <c r="M17" s="95">
        <f t="shared" si="6"/>
        <v>300</v>
      </c>
      <c r="N17" s="96">
        <f t="shared" si="7"/>
        <v>722.22222222222229</v>
      </c>
      <c r="O17" s="199" t="str">
        <f t="shared" si="9"/>
        <v xml:space="preserve"> </v>
      </c>
      <c r="P17" s="198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22</v>
      </c>
      <c r="B18" s="79">
        <v>13</v>
      </c>
      <c r="C18" s="5">
        <v>65</v>
      </c>
      <c r="D18" s="130">
        <f t="shared" si="1"/>
        <v>1.7195767195767195</v>
      </c>
      <c r="E18" s="80">
        <v>17</v>
      </c>
      <c r="F18" s="5">
        <v>353</v>
      </c>
      <c r="G18" s="94">
        <f t="shared" si="2"/>
        <v>8.2747304266291604</v>
      </c>
      <c r="H18" s="79">
        <v>28</v>
      </c>
      <c r="I18" s="5">
        <v>91</v>
      </c>
      <c r="J18" s="153">
        <f t="shared" si="3"/>
        <v>1.6331658291457287</v>
      </c>
      <c r="K18" s="194">
        <f t="shared" si="4"/>
        <v>76.470588235294116</v>
      </c>
      <c r="L18" s="198">
        <f t="shared" si="5"/>
        <v>18.413597733711047</v>
      </c>
      <c r="M18" s="95">
        <f t="shared" si="6"/>
        <v>46.428571428571431</v>
      </c>
      <c r="N18" s="96">
        <f t="shared" si="7"/>
        <v>71.428571428571431</v>
      </c>
      <c r="O18" s="199">
        <f t="shared" si="9"/>
        <v>60.714285714285708</v>
      </c>
      <c r="P18" s="198">
        <f t="shared" si="10"/>
        <v>387.91208791208788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40</v>
      </c>
      <c r="B19" s="141">
        <v>11</v>
      </c>
      <c r="C19" s="111">
        <v>28</v>
      </c>
      <c r="D19" s="130">
        <f t="shared" si="1"/>
        <v>0.74074074074074081</v>
      </c>
      <c r="E19" s="80">
        <v>21</v>
      </c>
      <c r="F19" s="5">
        <v>53</v>
      </c>
      <c r="G19" s="94">
        <f t="shared" si="2"/>
        <v>1.2423816221284576</v>
      </c>
      <c r="H19" s="79">
        <v>22</v>
      </c>
      <c r="I19" s="5">
        <v>54</v>
      </c>
      <c r="J19" s="153">
        <f t="shared" si="3"/>
        <v>0.96913137114142145</v>
      </c>
      <c r="K19" s="194">
        <f t="shared" si="4"/>
        <v>52.380952380952387</v>
      </c>
      <c r="L19" s="198">
        <f t="shared" si="5"/>
        <v>52.830188679245282</v>
      </c>
      <c r="M19" s="95">
        <f t="shared" si="6"/>
        <v>50</v>
      </c>
      <c r="N19" s="96">
        <f t="shared" si="7"/>
        <v>51.851851851851848</v>
      </c>
      <c r="O19" s="199">
        <f t="shared" si="9"/>
        <v>95.454545454545453</v>
      </c>
      <c r="P19" s="198">
        <f t="shared" si="10"/>
        <v>98.148148148148152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63</v>
      </c>
      <c r="B20" s="141">
        <v>0</v>
      </c>
      <c r="C20" s="111">
        <v>24</v>
      </c>
      <c r="D20" s="130">
        <f t="shared" si="1"/>
        <v>0.63492063492063489</v>
      </c>
      <c r="E20" s="80">
        <v>7</v>
      </c>
      <c r="F20" s="5">
        <v>256</v>
      </c>
      <c r="G20" s="94">
        <f t="shared" si="2"/>
        <v>6.0009376465072668</v>
      </c>
      <c r="H20" s="79">
        <v>0</v>
      </c>
      <c r="I20" s="5">
        <v>0</v>
      </c>
      <c r="J20" s="153">
        <f t="shared" si="3"/>
        <v>0</v>
      </c>
      <c r="K20" s="194" t="str">
        <f t="shared" si="4"/>
        <v xml:space="preserve"> </v>
      </c>
      <c r="L20" s="198">
        <f t="shared" si="5"/>
        <v>9.375</v>
      </c>
      <c r="M20" s="95" t="str">
        <f t="shared" si="6"/>
        <v xml:space="preserve"> </v>
      </c>
      <c r="N20" s="96" t="str">
        <f t="shared" si="7"/>
        <v xml:space="preserve"> </v>
      </c>
      <c r="O20" s="199" t="str">
        <f t="shared" si="9"/>
        <v xml:space="preserve"> </v>
      </c>
      <c r="P20" s="198" t="str">
        <f t="shared" si="10"/>
        <v xml:space="preserve"> 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51</v>
      </c>
      <c r="B21" s="79">
        <v>6</v>
      </c>
      <c r="C21" s="5">
        <v>14</v>
      </c>
      <c r="D21" s="130">
        <f t="shared" si="1"/>
        <v>0.37037037037037041</v>
      </c>
      <c r="E21" s="80">
        <v>0</v>
      </c>
      <c r="F21" s="5">
        <v>0</v>
      </c>
      <c r="G21" s="94">
        <f t="shared" si="2"/>
        <v>0</v>
      </c>
      <c r="H21" s="79">
        <v>6</v>
      </c>
      <c r="I21" s="5">
        <v>20</v>
      </c>
      <c r="J21" s="153">
        <f t="shared" si="3"/>
        <v>0.35893754486719309</v>
      </c>
      <c r="K21" s="194" t="str">
        <f t="shared" si="4"/>
        <v xml:space="preserve"> </v>
      </c>
      <c r="L21" s="198" t="str">
        <f t="shared" si="5"/>
        <v xml:space="preserve"> </v>
      </c>
      <c r="M21" s="95">
        <f t="shared" si="6"/>
        <v>100</v>
      </c>
      <c r="N21" s="96">
        <f t="shared" si="7"/>
        <v>70</v>
      </c>
      <c r="O21" s="199" t="str">
        <f t="shared" si="9"/>
        <v xml:space="preserve"> </v>
      </c>
      <c r="P21" s="198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44</v>
      </c>
      <c r="B22" s="141">
        <v>2</v>
      </c>
      <c r="C22" s="111">
        <v>8</v>
      </c>
      <c r="D22" s="130">
        <f t="shared" si="1"/>
        <v>0.21164021164021166</v>
      </c>
      <c r="E22" s="80">
        <v>7</v>
      </c>
      <c r="F22" s="5">
        <v>12</v>
      </c>
      <c r="G22" s="94">
        <f t="shared" si="2"/>
        <v>0.28129395218002812</v>
      </c>
      <c r="H22" s="79">
        <v>6</v>
      </c>
      <c r="I22" s="5">
        <v>66</v>
      </c>
      <c r="J22" s="153">
        <f t="shared" si="3"/>
        <v>1.1844938980617372</v>
      </c>
      <c r="K22" s="194">
        <f t="shared" si="4"/>
        <v>28.571428571428569</v>
      </c>
      <c r="L22" s="198">
        <f t="shared" si="5"/>
        <v>66.666666666666657</v>
      </c>
      <c r="M22" s="95">
        <f t="shared" si="6"/>
        <v>33.333333333333329</v>
      </c>
      <c r="N22" s="96">
        <f t="shared" si="7"/>
        <v>12.121212121212121</v>
      </c>
      <c r="O22" s="199">
        <f t="shared" si="9"/>
        <v>116.66666666666667</v>
      </c>
      <c r="P22" s="198">
        <f t="shared" si="10"/>
        <v>18.181818181818183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24</v>
      </c>
      <c r="B23" s="141">
        <v>2</v>
      </c>
      <c r="C23" s="111">
        <v>6</v>
      </c>
      <c r="D23" s="130">
        <f t="shared" si="1"/>
        <v>0.15873015873015872</v>
      </c>
      <c r="E23" s="80">
        <v>0</v>
      </c>
      <c r="F23" s="5">
        <v>0</v>
      </c>
      <c r="G23" s="94">
        <f t="shared" si="2"/>
        <v>0</v>
      </c>
      <c r="H23" s="79">
        <v>5</v>
      </c>
      <c r="I23" s="5">
        <v>13</v>
      </c>
      <c r="J23" s="153">
        <f t="shared" si="3"/>
        <v>0.23330940416367552</v>
      </c>
      <c r="K23" s="194" t="str">
        <f t="shared" si="4"/>
        <v xml:space="preserve"> </v>
      </c>
      <c r="L23" s="198" t="str">
        <f t="shared" si="5"/>
        <v xml:space="preserve"> </v>
      </c>
      <c r="M23" s="95">
        <f t="shared" si="6"/>
        <v>40</v>
      </c>
      <c r="N23" s="96">
        <f t="shared" si="7"/>
        <v>46.153846153846153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49</v>
      </c>
      <c r="B24" s="141">
        <v>1</v>
      </c>
      <c r="C24" s="111">
        <v>5</v>
      </c>
      <c r="D24" s="130">
        <f t="shared" si="1"/>
        <v>0.13227513227513227</v>
      </c>
      <c r="E24" s="80">
        <v>0</v>
      </c>
      <c r="F24" s="5">
        <v>0</v>
      </c>
      <c r="G24" s="94">
        <f t="shared" si="2"/>
        <v>0</v>
      </c>
      <c r="H24" s="79">
        <v>1</v>
      </c>
      <c r="I24" s="5">
        <v>2</v>
      </c>
      <c r="J24" s="153">
        <f t="shared" si="3"/>
        <v>3.5893754486719311E-2</v>
      </c>
      <c r="K24" s="194" t="str">
        <f t="shared" si="4"/>
        <v xml:space="preserve"> </v>
      </c>
      <c r="L24" s="198" t="str">
        <f t="shared" si="5"/>
        <v xml:space="preserve"> </v>
      </c>
      <c r="M24" s="95">
        <f t="shared" si="6"/>
        <v>100</v>
      </c>
      <c r="N24" s="96">
        <f t="shared" si="7"/>
        <v>250</v>
      </c>
      <c r="O24" s="199" t="str">
        <f t="shared" si="9"/>
        <v xml:space="preserve"> </v>
      </c>
      <c r="P24" s="198" t="str">
        <f t="shared" si="10"/>
        <v xml:space="preserve"> 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60</v>
      </c>
      <c r="B25" s="141">
        <v>1</v>
      </c>
      <c r="C25" s="111">
        <v>3</v>
      </c>
      <c r="D25" s="130">
        <f t="shared" si="1"/>
        <v>7.9365079365079361E-2</v>
      </c>
      <c r="E25" s="80">
        <v>0</v>
      </c>
      <c r="F25" s="5">
        <v>0</v>
      </c>
      <c r="G25" s="94">
        <f t="shared" si="2"/>
        <v>0</v>
      </c>
      <c r="H25" s="79">
        <v>0</v>
      </c>
      <c r="I25" s="5">
        <v>0</v>
      </c>
      <c r="J25" s="153">
        <f t="shared" si="3"/>
        <v>0</v>
      </c>
      <c r="K25" s="194" t="str">
        <f t="shared" si="4"/>
        <v xml:space="preserve"> </v>
      </c>
      <c r="L25" s="198" t="str">
        <f t="shared" si="5"/>
        <v xml:space="preserve"> </v>
      </c>
      <c r="M25" s="95" t="str">
        <f t="shared" si="6"/>
        <v xml:space="preserve"> </v>
      </c>
      <c r="N25" s="96" t="str">
        <f t="shared" si="7"/>
        <v xml:space="preserve"> 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50</v>
      </c>
      <c r="B26" s="141">
        <v>1</v>
      </c>
      <c r="C26" s="111">
        <v>2</v>
      </c>
      <c r="D26" s="130">
        <f t="shared" si="1"/>
        <v>5.2910052910052914E-2</v>
      </c>
      <c r="E26" s="80">
        <v>2</v>
      </c>
      <c r="F26" s="5">
        <v>2</v>
      </c>
      <c r="G26" s="94">
        <f t="shared" si="2"/>
        <v>4.6882325363338022E-2</v>
      </c>
      <c r="H26" s="79">
        <v>4</v>
      </c>
      <c r="I26" s="5">
        <v>9</v>
      </c>
      <c r="J26" s="153">
        <f t="shared" si="3"/>
        <v>0.16152189519023691</v>
      </c>
      <c r="K26" s="194">
        <f t="shared" si="4"/>
        <v>50</v>
      </c>
      <c r="L26" s="198">
        <f t="shared" si="5"/>
        <v>100</v>
      </c>
      <c r="M26" s="95">
        <f t="shared" si="6"/>
        <v>25</v>
      </c>
      <c r="N26" s="96">
        <f t="shared" si="7"/>
        <v>22.222222222222221</v>
      </c>
      <c r="O26" s="199">
        <f t="shared" si="9"/>
        <v>50</v>
      </c>
      <c r="P26" s="198">
        <f t="shared" si="10"/>
        <v>22.222222222222221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88</v>
      </c>
      <c r="B27" s="141">
        <v>1</v>
      </c>
      <c r="C27" s="111">
        <v>1</v>
      </c>
      <c r="D27" s="130">
        <f t="shared" si="1"/>
        <v>2.6455026455026457E-2</v>
      </c>
      <c r="E27" s="80">
        <v>0</v>
      </c>
      <c r="F27" s="5">
        <v>0</v>
      </c>
      <c r="G27" s="94">
        <f t="shared" si="2"/>
        <v>0</v>
      </c>
      <c r="H27" s="79">
        <v>0</v>
      </c>
      <c r="I27" s="5">
        <v>0</v>
      </c>
      <c r="J27" s="153">
        <f t="shared" si="3"/>
        <v>0</v>
      </c>
      <c r="K27" s="194" t="str">
        <f t="shared" si="4"/>
        <v xml:space="preserve"> </v>
      </c>
      <c r="L27" s="198" t="str">
        <f t="shared" si="5"/>
        <v xml:space="preserve"> </v>
      </c>
      <c r="M27" s="95" t="str">
        <f t="shared" si="6"/>
        <v xml:space="preserve"> </v>
      </c>
      <c r="N27" s="96" t="str">
        <f t="shared" si="7"/>
        <v xml:space="preserve"> </v>
      </c>
      <c r="O27" s="199" t="str">
        <f t="shared" si="9"/>
        <v xml:space="preserve"> </v>
      </c>
      <c r="P27" s="198" t="str">
        <f t="shared" si="10"/>
        <v xml:space="preserve"> 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86</v>
      </c>
      <c r="B28" s="79">
        <v>1</v>
      </c>
      <c r="C28" s="5">
        <v>1</v>
      </c>
      <c r="D28" s="130">
        <f t="shared" si="1"/>
        <v>2.6455026455026457E-2</v>
      </c>
      <c r="E28" s="80">
        <v>0</v>
      </c>
      <c r="F28" s="5">
        <v>0</v>
      </c>
      <c r="G28" s="94">
        <f t="shared" si="2"/>
        <v>0</v>
      </c>
      <c r="H28" s="79">
        <v>1</v>
      </c>
      <c r="I28" s="5">
        <v>1</v>
      </c>
      <c r="J28" s="153">
        <f t="shared" si="3"/>
        <v>1.7946877243359655E-2</v>
      </c>
      <c r="K28" s="194" t="str">
        <f t="shared" si="4"/>
        <v xml:space="preserve"> </v>
      </c>
      <c r="L28" s="198" t="str">
        <f t="shared" si="5"/>
        <v xml:space="preserve"> </v>
      </c>
      <c r="M28" s="95">
        <f t="shared" si="6"/>
        <v>100</v>
      </c>
      <c r="N28" s="96">
        <f t="shared" si="7"/>
        <v>100</v>
      </c>
      <c r="O28" s="199" t="str">
        <f t="shared" si="9"/>
        <v xml:space="preserve"> </v>
      </c>
      <c r="P28" s="198" t="str">
        <f t="shared" si="10"/>
        <v xml:space="preserve"> 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59</v>
      </c>
      <c r="B29" s="79">
        <v>0</v>
      </c>
      <c r="C29" s="5">
        <v>0</v>
      </c>
      <c r="D29" s="130">
        <f t="shared" si="1"/>
        <v>0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74</v>
      </c>
      <c r="B30" s="79">
        <v>0</v>
      </c>
      <c r="C30" s="5">
        <v>0</v>
      </c>
      <c r="D30" s="130">
        <f t="shared" si="1"/>
        <v>0</v>
      </c>
      <c r="E30" s="80">
        <v>0</v>
      </c>
      <c r="F30" s="5">
        <v>0</v>
      </c>
      <c r="G30" s="94">
        <f t="shared" si="2"/>
        <v>0</v>
      </c>
      <c r="H30" s="79">
        <v>1</v>
      </c>
      <c r="I30" s="5">
        <v>2</v>
      </c>
      <c r="J30" s="153">
        <f t="shared" si="3"/>
        <v>3.5893754486719311E-2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29</v>
      </c>
      <c r="B31" s="79">
        <v>0</v>
      </c>
      <c r="C31" s="5">
        <v>0</v>
      </c>
      <c r="D31" s="130">
        <f t="shared" si="1"/>
        <v>0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30</v>
      </c>
      <c r="B32" s="79">
        <v>0</v>
      </c>
      <c r="C32" s="5">
        <v>0</v>
      </c>
      <c r="D32" s="130">
        <f t="shared" si="1"/>
        <v>0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31</v>
      </c>
      <c r="B33" s="79">
        <v>0</v>
      </c>
      <c r="C33" s="5">
        <v>0</v>
      </c>
      <c r="D33" s="130">
        <f t="shared" si="1"/>
        <v>0</v>
      </c>
      <c r="E33" s="80">
        <v>0</v>
      </c>
      <c r="F33" s="5">
        <v>0</v>
      </c>
      <c r="G33" s="94">
        <f t="shared" si="2"/>
        <v>0</v>
      </c>
      <c r="H33" s="79">
        <v>7</v>
      </c>
      <c r="I33" s="5">
        <v>14</v>
      </c>
      <c r="J33" s="153">
        <f t="shared" si="3"/>
        <v>0.25125628140703515</v>
      </c>
      <c r="K33" s="194" t="str">
        <f t="shared" si="4"/>
        <v xml:space="preserve"> </v>
      </c>
      <c r="L33" s="198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32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33</v>
      </c>
      <c r="B35" s="79">
        <v>0</v>
      </c>
      <c r="C35" s="5">
        <v>0</v>
      </c>
      <c r="D35" s="130">
        <f t="shared" si="1"/>
        <v>0</v>
      </c>
      <c r="E35" s="80">
        <v>1</v>
      </c>
      <c r="F35" s="5">
        <v>1</v>
      </c>
      <c r="G35" s="94">
        <f t="shared" si="2"/>
        <v>2.3441162681669011E-2</v>
      </c>
      <c r="H35" s="79">
        <v>0</v>
      </c>
      <c r="I35" s="5">
        <v>0</v>
      </c>
      <c r="J35" s="153">
        <f t="shared" si="3"/>
        <v>0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34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3</v>
      </c>
      <c r="I36" s="5">
        <v>5</v>
      </c>
      <c r="J36" s="153">
        <f t="shared" si="3"/>
        <v>8.9734386216798273E-2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61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35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21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36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25</v>
      </c>
      <c r="B41" s="79">
        <v>0</v>
      </c>
      <c r="C41" s="5">
        <v>0</v>
      </c>
      <c r="D41" s="130">
        <f t="shared" si="11"/>
        <v>0</v>
      </c>
      <c r="E41" s="80">
        <v>2</v>
      </c>
      <c r="F41" s="5">
        <v>10</v>
      </c>
      <c r="G41" s="94">
        <f t="shared" si="12"/>
        <v>0.23441162681669012</v>
      </c>
      <c r="H41" s="79">
        <v>3</v>
      </c>
      <c r="I41" s="5">
        <v>50</v>
      </c>
      <c r="J41" s="153">
        <f t="shared" si="13"/>
        <v>0.89734386216798279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>
        <f t="shared" si="18"/>
        <v>66.666666666666657</v>
      </c>
      <c r="P41" s="198">
        <f t="shared" si="10"/>
        <v>20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37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83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64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38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39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65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66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67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56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58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68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69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70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71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41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42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43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82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84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46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57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62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47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23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75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72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91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1</v>
      </c>
      <c r="I68" s="5">
        <v>2</v>
      </c>
      <c r="J68" s="153">
        <f t="shared" si="13"/>
        <v>3.5893754486719311E-2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93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1</v>
      </c>
      <c r="I69" s="5">
        <v>2</v>
      </c>
      <c r="J69" s="153">
        <f t="shared" si="13"/>
        <v>3.5893754486719311E-2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89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48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53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 t="str">
        <f t="shared" si="26"/>
        <v xml:space="preserve"> </v>
      </c>
      <c r="P73" s="198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54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2</v>
      </c>
      <c r="I74" s="5">
        <v>2</v>
      </c>
      <c r="J74" s="153">
        <f t="shared" si="21"/>
        <v>3.5893754486719311E-2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73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85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55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92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87</v>
      </c>
      <c r="B80" s="143">
        <v>0</v>
      </c>
      <c r="C80" s="157">
        <v>0</v>
      </c>
      <c r="D80" s="145">
        <f t="shared" si="19"/>
        <v>0</v>
      </c>
      <c r="E80" s="148">
        <v>43</v>
      </c>
      <c r="F80" s="157">
        <v>698</v>
      </c>
      <c r="G80" s="149">
        <f t="shared" si="28"/>
        <v>16.361931551804972</v>
      </c>
      <c r="H80" s="143">
        <v>8</v>
      </c>
      <c r="I80" s="138">
        <v>10</v>
      </c>
      <c r="J80" s="145">
        <f t="shared" si="29"/>
        <v>0.17946877243359655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>
        <f t="shared" si="26"/>
        <v>537.5</v>
      </c>
      <c r="P80" s="198">
        <f t="shared" si="27"/>
        <v>6980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216</v>
      </c>
      <c r="C81" s="139">
        <f>SUM(C6:C80)-C6</f>
        <v>2712</v>
      </c>
      <c r="D81" s="169">
        <f t="shared" si="19"/>
        <v>71.746031746031747</v>
      </c>
      <c r="E81" s="150">
        <f>SUM(E6:E80)-E6</f>
        <v>190</v>
      </c>
      <c r="F81" s="139">
        <f>SUM(F6:F80)-F6</f>
        <v>3041</v>
      </c>
      <c r="G81" s="170">
        <f>IF($F$83&lt;&gt;0,F81/$F$83*100,0)</f>
        <v>71.284575714955466</v>
      </c>
      <c r="H81" s="144">
        <f>SUM(H6:H80)-H6</f>
        <v>562</v>
      </c>
      <c r="I81" s="139">
        <f>SUM(I6:I80)-I6</f>
        <v>2342</v>
      </c>
      <c r="J81" s="171">
        <f>IF($I$83&lt;&gt;0,I81/$I$83*100,0)</f>
        <v>42.031586503948319</v>
      </c>
      <c r="K81" s="155">
        <f t="shared" si="22"/>
        <v>113.68421052631578</v>
      </c>
      <c r="L81" s="140">
        <f t="shared" si="22"/>
        <v>89.181190397895421</v>
      </c>
      <c r="M81" s="154">
        <f t="shared" si="24"/>
        <v>38.434163701067611</v>
      </c>
      <c r="N81" s="156">
        <f t="shared" si="24"/>
        <v>115.79846285226303</v>
      </c>
      <c r="O81" s="155">
        <f t="shared" si="26"/>
        <v>33.807829181494661</v>
      </c>
      <c r="P81" s="140">
        <f t="shared" si="26"/>
        <v>129.84628522630231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117</v>
      </c>
      <c r="C82" s="173">
        <f>C6</f>
        <v>1068</v>
      </c>
      <c r="D82" s="174">
        <f t="shared" si="19"/>
        <v>28.253968253968253</v>
      </c>
      <c r="E82" s="151">
        <f>E6</f>
        <v>161</v>
      </c>
      <c r="F82" s="113">
        <f>F6</f>
        <v>1225</v>
      </c>
      <c r="G82" s="175">
        <f>IF($F$83&lt;&gt;0,F82/$F$83*100,0)</f>
        <v>28.715424285044538</v>
      </c>
      <c r="H82" s="172">
        <f>H6</f>
        <v>814</v>
      </c>
      <c r="I82" s="173">
        <f>I6</f>
        <v>3230</v>
      </c>
      <c r="J82" s="176">
        <f>IF($I$83&lt;&gt;0,I82/$I$83*100,0)</f>
        <v>57.968413496051681</v>
      </c>
      <c r="K82" s="97">
        <f t="shared" si="22"/>
        <v>72.67080745341616</v>
      </c>
      <c r="L82" s="98">
        <f t="shared" si="22"/>
        <v>87.183673469387756</v>
      </c>
      <c r="M82" s="99">
        <f t="shared" si="24"/>
        <v>14.373464373464373</v>
      </c>
      <c r="N82" s="121">
        <f t="shared" si="24"/>
        <v>33.065015479876159</v>
      </c>
      <c r="O82" s="97">
        <f t="shared" si="26"/>
        <v>19.77886977886978</v>
      </c>
      <c r="P82" s="98">
        <f t="shared" si="26"/>
        <v>37.925696594427244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333</v>
      </c>
      <c r="C83" s="160">
        <f>C81+C82</f>
        <v>3780</v>
      </c>
      <c r="D83" s="161">
        <f>D81+D82</f>
        <v>100</v>
      </c>
      <c r="E83" s="162">
        <f>SUM(E81:E82)</f>
        <v>351</v>
      </c>
      <c r="F83" s="160">
        <f>SUM(F81:F82)</f>
        <v>4266</v>
      </c>
      <c r="G83" s="163">
        <f>G81+G82</f>
        <v>100</v>
      </c>
      <c r="H83" s="159">
        <f>SUM(H81:H82)</f>
        <v>1376</v>
      </c>
      <c r="I83" s="160">
        <f>SUM(I81:I82)</f>
        <v>5572</v>
      </c>
      <c r="J83" s="161">
        <f>J81+J82</f>
        <v>100</v>
      </c>
      <c r="K83" s="165">
        <f t="shared" si="22"/>
        <v>94.871794871794862</v>
      </c>
      <c r="L83" s="166">
        <f t="shared" si="22"/>
        <v>88.60759493670885</v>
      </c>
      <c r="M83" s="167">
        <f t="shared" si="24"/>
        <v>24.200581395348838</v>
      </c>
      <c r="N83" s="164">
        <f t="shared" si="24"/>
        <v>67.8391959798995</v>
      </c>
      <c r="O83" s="165">
        <f t="shared" si="26"/>
        <v>25.50872093023256</v>
      </c>
      <c r="P83" s="166">
        <f t="shared" si="26"/>
        <v>76.561378320172295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2024-03-04T14:23:53Z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