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6C61F593-7F1A-4C48-8660-D6FF64E0A4D8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3" l="1"/>
  <c r="I81" i="5"/>
  <c r="H81" i="5"/>
  <c r="F81" i="5"/>
  <c r="E81" i="5"/>
  <c r="C81" i="5"/>
  <c r="B81" i="5"/>
  <c r="I82" i="5"/>
  <c r="H82" i="5"/>
  <c r="F82" i="5"/>
  <c r="E82" i="5"/>
  <c r="C82" i="5"/>
  <c r="B82" i="5"/>
  <c r="D39" i="3" l="1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M28" i="3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<sst xmlns="http://schemas.openxmlformats.org/spreadsheetml/2006/main" count="185" uniqueCount="110">
  <si>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</si>
  <si>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</si>
  <si>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</si>
  <si>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</si>
  <si>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</si>
  <si>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</si>
  <si>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</si>
  <si>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</si>
  <si>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</si>
  <si>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</si>
  <si>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</si>
  <si>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</si>
  <si>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</si>
  <si>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</si>
  <si>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</si>
  <si>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</si>
  <si>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</si>
  <si>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</si>
  <si>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</si>
  <si>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</si>
  <si>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</si>
  <si>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</si>
  <si>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</si>
  <si>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</si>
  <si>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</si>
  <si>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</si>
  <si>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</si>
  <si>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2022.</t>
  </si>
  <si>
    <t>INDEKS 22/21</t>
  </si>
  <si>
    <t>DRŽAVA</t>
  </si>
  <si>
    <t>INDEKS 22/19</t>
  </si>
  <si>
    <t>INDEKS 21/19</t>
  </si>
  <si>
    <t>IZVJEŠTAJ PO KAPACITETIMA -VII/2022</t>
  </si>
  <si>
    <t>Njemačka</t>
  </si>
  <si>
    <t>Slovenija</t>
  </si>
  <si>
    <t>Austrija</t>
  </si>
  <si>
    <t>Mađarska</t>
  </si>
  <si>
    <t>Češka</t>
  </si>
  <si>
    <t>Hrvatska</t>
  </si>
  <si>
    <t>Slovačka</t>
  </si>
  <si>
    <t>Poljska</t>
  </si>
  <si>
    <t>Italija</t>
  </si>
  <si>
    <t>Švicarska</t>
  </si>
  <si>
    <t>Nizozemska</t>
  </si>
  <si>
    <t>Švedska</t>
  </si>
  <si>
    <t>Danska</t>
  </si>
  <si>
    <t>Belgija</t>
  </si>
  <si>
    <t>Srbija</t>
  </si>
  <si>
    <t>Ukrajina</t>
  </si>
  <si>
    <t>Bosna i Hercegovina</t>
  </si>
  <si>
    <t>Letonija</t>
  </si>
  <si>
    <t>Rumunjska</t>
  </si>
  <si>
    <t>Francuska</t>
  </si>
  <si>
    <t>SAD</t>
  </si>
  <si>
    <t>Ujedinjena Kraljevina</t>
  </si>
  <si>
    <t>Rusija</t>
  </si>
  <si>
    <t>Norveška</t>
  </si>
  <si>
    <t>Estonija</t>
  </si>
  <si>
    <t>Litva</t>
  </si>
  <si>
    <t>Ostale azijske zemlje</t>
  </si>
  <si>
    <t>Ostale europske zemlje</t>
  </si>
  <si>
    <t>Španjolska</t>
  </si>
  <si>
    <t>Makedonija</t>
  </si>
  <si>
    <t>Australija</t>
  </si>
  <si>
    <t>Južnoafrička Republika</t>
  </si>
  <si>
    <t>Bjelorusija</t>
  </si>
  <si>
    <t>Kanada</t>
  </si>
  <si>
    <t>Bugarska</t>
  </si>
  <si>
    <t>Finska</t>
  </si>
  <si>
    <t>Ostale zemlje Južne i Srednje Amerike</t>
  </si>
  <si>
    <t>Ostale afričke zemlje</t>
  </si>
  <si>
    <t>Turska</t>
  </si>
  <si>
    <t>Luksemburg</t>
  </si>
  <si>
    <t>Kosovo</t>
  </si>
  <si>
    <t>Portugal</t>
  </si>
  <si>
    <t>Irska</t>
  </si>
  <si>
    <t>Kina</t>
  </si>
  <si>
    <t>Tajland</t>
  </si>
  <si>
    <t>Novi Zeland</t>
  </si>
  <si>
    <t>Ostale zemlje Sjeverne Amerike</t>
  </si>
  <si>
    <t>Lihtenštajn</t>
  </si>
  <si>
    <t>Ujedinjeni Arapski Emirati</t>
  </si>
  <si>
    <t>Albanija</t>
  </si>
  <si>
    <t>Izrael</t>
  </si>
  <si>
    <t>Kazahstan</t>
  </si>
  <si>
    <t>Island</t>
  </si>
  <si>
    <t>Japan</t>
  </si>
  <si>
    <t>Crna Gora</t>
  </si>
  <si>
    <t>Koreja, Republika</t>
  </si>
  <si>
    <t>Brazil</t>
  </si>
  <si>
    <t>Tajvan, Kina</t>
  </si>
  <si>
    <t>Argentina</t>
  </si>
  <si>
    <t>Grčka</t>
  </si>
  <si>
    <t>Tunis</t>
  </si>
  <si>
    <t>Meksiko</t>
  </si>
  <si>
    <t>Cipar</t>
  </si>
  <si>
    <t>Čile</t>
  </si>
  <si>
    <t>Hong Kong, Kina</t>
  </si>
  <si>
    <t>Indija</t>
  </si>
  <si>
    <t>Indonezija</t>
  </si>
  <si>
    <t>Jordan</t>
  </si>
  <si>
    <t>Katar</t>
  </si>
  <si>
    <t>Kuvajt</t>
  </si>
  <si>
    <t>Makao, Kina</t>
  </si>
  <si>
    <t>Malta</t>
  </si>
  <si>
    <t>Maroko</t>
  </si>
  <si>
    <t>Oman</t>
  </si>
  <si>
    <t>Ostale zemlje Oceanije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</si>
  <si>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25.10.2022.                                                                                                                                                                                                                                                                                                                                                                         srpanj, 2022.</t>
  </si>
  <si>
    <t>TURISTIČKI PROMET PO ZEMLJAMA  VII/2022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</si>
</sst>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5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6" fillId="36" borderId="29" xfId="0" applyNumberFormat="1" applyFont="1" applyFill="1" applyBorder="1"/>
    <xf numFmtId="166" fontId="46" fillId="36" borderId="31" xfId="0" applyNumberFormat="1" applyFont="1" applyFill="1" applyBorder="1"/>
    <xf numFmtId="166" fontId="46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6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9" fillId="0" borderId="0" xfId="0" applyFont="1" applyAlignment="1">
      <alignment horizontal="right"/>
    </xf>
    <xf numFmtId="3" fontId="48" fillId="35" borderId="30" xfId="0" applyNumberFormat="1" applyFont="1" applyFill="1" applyBorder="1"/>
    <xf numFmtId="0" fontId="47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6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8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6" fillId="36" borderId="32" xfId="0" applyNumberFormat="1" applyFont="1" applyFill="1" applyBorder="1"/>
    <xf numFmtId="166" fontId="46" fillId="36" borderId="24" xfId="0" applyNumberFormat="1" applyFont="1" applyFill="1" applyBorder="1"/>
    <xf numFmtId="166" fontId="46" fillId="36" borderId="28" xfId="0" applyNumberFormat="1" applyFont="1" applyFill="1" applyBorder="1"/>
    <xf numFmtId="3" fontId="0" fillId="0" borderId="39" xfId="0" applyNumberFormat="1" applyBorder="1"/>
    <xf numFmtId="3" fontId="50" fillId="0" borderId="30" xfId="0" applyNumberFormat="1" applyFont="1" applyBorder="1"/>
    <xf numFmtId="3" fontId="46" fillId="36" borderId="42" xfId="0" applyNumberFormat="1" applyFont="1" applyFill="1" applyBorder="1"/>
    <xf numFmtId="3" fontId="46" fillId="36" borderId="43" xfId="0" applyNumberFormat="1" applyFont="1" applyFill="1" applyBorder="1"/>
    <xf numFmtId="4" fontId="46" fillId="36" borderId="41" xfId="0" applyNumberFormat="1" applyFont="1" applyFill="1" applyBorder="1"/>
    <xf numFmtId="3" fontId="46" fillId="36" borderId="49" xfId="0" applyNumberFormat="1" applyFont="1" applyFill="1" applyBorder="1"/>
    <xf numFmtId="4" fontId="46" fillId="36" borderId="44" xfId="0" applyNumberFormat="1" applyFont="1" applyFill="1" applyBorder="1"/>
    <xf numFmtId="0" fontId="46" fillId="36" borderId="41" xfId="0" applyFont="1" applyFill="1" applyBorder="1"/>
    <xf numFmtId="0" fontId="46" fillId="36" borderId="49" xfId="0" applyFont="1" applyFill="1" applyBorder="1"/>
    <xf numFmtId="0" fontId="46" fillId="36" borderId="44" xfId="0" applyFont="1" applyFill="1" applyBorder="1"/>
    <xf numFmtId="0" fontId="46" fillId="36" borderId="42" xfId="0" applyFont="1" applyFill="1" applyBorder="1"/>
    <xf numFmtId="0" fontId="41" fillId="36" borderId="63" xfId="0" applyFont="1" applyFill="1" applyBorder="1"/>
    <xf numFmtId="4" fontId="46" fillId="36" borderId="28" xfId="0" applyNumberFormat="1" applyFont="1" applyFill="1" applyBorder="1"/>
    <xf numFmtId="4" fontId="46" fillId="36" borderId="26" xfId="0" applyNumberFormat="1" applyFont="1" applyFill="1" applyBorder="1"/>
    <xf numFmtId="4" fontId="52" fillId="36" borderId="28" xfId="0" applyNumberFormat="1" applyFont="1" applyFill="1" applyBorder="1"/>
    <xf numFmtId="3" fontId="46" fillId="36" borderId="35" xfId="0" applyNumberFormat="1" applyFont="1" applyFill="1" applyBorder="1"/>
    <xf numFmtId="3" fontId="46" fillId="36" borderId="30" xfId="0" applyNumberFormat="1" applyFont="1" applyFill="1" applyBorder="1"/>
    <xf numFmtId="4" fontId="46" fillId="36" borderId="34" xfId="0" applyNumberFormat="1" applyFont="1" applyFill="1" applyBorder="1"/>
    <xf numFmtId="4" fontId="46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1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3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1" fillId="35" borderId="35" xfId="0" applyNumberFormat="1" applyFont="1" applyFill="1" applyBorder="1"/>
    <xf numFmtId="166" fontId="51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56" fillId="37" borderId="27" xfId="0" applyFont="1" applyFill="1" applyBorder="1" applyAlignment="1">
      <alignment horizontal="center" vertical="center" wrapText="1"/>
    </xf>
    <xf numFmtId="0" fontId="56" fillId="37" borderId="33" xfId="0" applyFont="1" applyFill="1" applyBorder="1" applyAlignment="1">
      <alignment horizontal="center" vertical="center" wrapText="1"/>
    </xf>
    <xf numFmtId="0" fontId="56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8.7569557633036972</c:v>
                </c:pt>
                <c:pt idx="1">
                  <c:v>49.998342969218399</c:v>
                </c:pt>
                <c:pt idx="2">
                  <c:v>5.5263482958191608</c:v>
                </c:pt>
                <c:pt idx="3">
                  <c:v>0.20577309524311654</c:v>
                </c:pt>
                <c:pt idx="4">
                  <c:v>35.512579876415636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683</c:v>
                </c:pt>
                <c:pt idx="1">
                  <c:v>18343</c:v>
                </c:pt>
                <c:pt idx="2">
                  <c:v>165954</c:v>
                </c:pt>
                <c:pt idx="3">
                  <c:v>29066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627</c:v>
                </c:pt>
                <c:pt idx="1">
                  <c:v>18038</c:v>
                </c:pt>
                <c:pt idx="2">
                  <c:v>139955</c:v>
                </c:pt>
                <c:pt idx="3">
                  <c:v>25641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522</c:v>
                </c:pt>
                <c:pt idx="1">
                  <c:v>24499</c:v>
                </c:pt>
                <c:pt idx="2">
                  <c:v>164593</c:v>
                </c:pt>
                <c:pt idx="3">
                  <c:v>26877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6018</c:v>
                </c:pt>
                <c:pt idx="1">
                  <c:v>24505</c:v>
                </c:pt>
                <c:pt idx="2">
                  <c:v>3271</c:v>
                </c:pt>
                <c:pt idx="3" formatCode="General">
                  <c:v>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5427</c:v>
                </c:pt>
                <c:pt idx="1">
                  <c:v>21126</c:v>
                </c:pt>
                <c:pt idx="2">
                  <c:v>2862</c:v>
                </c:pt>
                <c:pt idx="3" formatCode="General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5054</c:v>
                </c:pt>
                <c:pt idx="1">
                  <c:v>23288</c:v>
                </c:pt>
                <c:pt idx="2">
                  <c:v>4055</c:v>
                </c:pt>
                <c:pt idx="3" formatCode="General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6287460336113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852274062757081"/>
                  <c:y val="-0.10785671678007057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Mađarska</c:v>
                </c:pt>
                <c:pt idx="4">
                  <c:v>Češka</c:v>
                </c:pt>
                <c:pt idx="5">
                  <c:v>Hrvatska</c:v>
                </c:pt>
                <c:pt idx="6">
                  <c:v>Slovačka</c:v>
                </c:pt>
                <c:pt idx="7">
                  <c:v>Poljska</c:v>
                </c:pt>
                <c:pt idx="8">
                  <c:v>Italija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26.181288134326262</c:v>
                </c:pt>
                <c:pt idx="1">
                  <c:v>10.351513226128963</c:v>
                </c:pt>
                <c:pt idx="2">
                  <c:v>10.343103818805304</c:v>
                </c:pt>
                <c:pt idx="3">
                  <c:v>8.7126131766068973</c:v>
                </c:pt>
                <c:pt idx="4">
                  <c:v>7.7632845276249025</c:v>
                </c:pt>
                <c:pt idx="5">
                  <c:v>7.2942264746830121</c:v>
                </c:pt>
                <c:pt idx="6">
                  <c:v>6.9662595890602956</c:v>
                </c:pt>
                <c:pt idx="7">
                  <c:v>5.0736757519411713</c:v>
                </c:pt>
                <c:pt idx="8">
                  <c:v>4.4041934911187317</c:v>
                </c:pt>
                <c:pt idx="9">
                  <c:v>1.8084897638825301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1" sqref="A1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0"/>
      <c r="B1" s="230"/>
      <c r="C1" s="230"/>
      <c r="D1" s="230"/>
    </row>
    <row r="2" spans="1:6" ht="59.25" customHeight="1" x14ac:dyDescent="0.3">
      <c r="A2" s="230"/>
      <c r="B2" s="230"/>
      <c r="C2" s="230"/>
      <c r="D2" s="230"/>
    </row>
    <row r="3" spans="1:6" ht="22.5" customHeight="1" x14ac:dyDescent="0.3">
      <c r="A3" s="230"/>
      <c r="B3" s="230"/>
      <c r="C3" s="230"/>
      <c r="D3" s="230"/>
    </row>
    <row r="4" spans="1:6" ht="200.25" customHeight="1" x14ac:dyDescent="0.25">
      <c r="A4" s="231" t="s">
        <v>108</v>
      </c>
      <c r="B4" s="232"/>
      <c r="C4" s="232"/>
      <c r="D4" s="232"/>
      <c r="E4" s="232"/>
      <c r="F4" s="233"/>
    </row>
    <row r="5" spans="1:6" ht="15" customHeight="1" x14ac:dyDescent="0.3">
      <c r="A5" s="175" t="s">
        <v>0</v>
      </c>
      <c r="B5" s="229"/>
      <c r="C5" s="229"/>
    </row>
    <row r="6" spans="1:6" ht="15" customHeight="1" x14ac:dyDescent="0.3">
      <c r="A6" s="229"/>
      <c r="B6" s="229"/>
      <c r="C6" s="229"/>
    </row>
    <row r="7" spans="1:6" ht="15" customHeight="1" x14ac:dyDescent="0.3">
      <c r="B7" s="229"/>
      <c r="C7" s="229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A30" sqref="A30:A35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61" t="s">
        <v>32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261"/>
      <c r="Q1" s="26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61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68" t="s">
        <v>24</v>
      </c>
      <c r="L4" s="269"/>
      <c r="M4" s="269"/>
      <c r="N4" s="269"/>
      <c r="O4" s="269"/>
      <c r="P4" s="269"/>
      <c r="Q4" s="27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47" t="s">
        <v>8</v>
      </c>
      <c r="B6" s="38" t="s">
        <v>27</v>
      </c>
      <c r="C6" s="113">
        <v>449</v>
      </c>
      <c r="D6" s="39">
        <v>5569</v>
      </c>
      <c r="E6" s="39">
        <f>SUM(C6:D6)</f>
        <v>6018</v>
      </c>
      <c r="F6" s="40">
        <f>E6/E42*100</f>
        <v>15.543158220982489</v>
      </c>
      <c r="G6" s="106">
        <v>1458</v>
      </c>
      <c r="H6" s="39">
        <v>27608</v>
      </c>
      <c r="I6" s="39">
        <f>(SUM(G6:H6))</f>
        <v>29066</v>
      </c>
      <c r="J6" s="91">
        <f>I6/I42*100</f>
        <v>8.7569557633036972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48"/>
      <c r="B7" s="9" t="s">
        <v>9</v>
      </c>
      <c r="C7" s="112">
        <v>727</v>
      </c>
      <c r="D7" s="11">
        <v>4700</v>
      </c>
      <c r="E7" s="11">
        <f>SUM(C7:D7)</f>
        <v>5427</v>
      </c>
      <c r="F7" s="12">
        <f>E7/E43*100</f>
        <v>15.535008873876452</v>
      </c>
      <c r="G7" s="110">
        <v>2957</v>
      </c>
      <c r="H7" s="11">
        <v>22684</v>
      </c>
      <c r="I7" s="11">
        <f>SUM(G7:H7)</f>
        <v>25641</v>
      </c>
      <c r="J7" s="92">
        <f>I7/I43*100</f>
        <v>8.3686364615495084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48"/>
      <c r="B8" s="9" t="s">
        <v>11</v>
      </c>
      <c r="C8" s="112">
        <v>302</v>
      </c>
      <c r="D8" s="11">
        <v>4752</v>
      </c>
      <c r="E8" s="11">
        <f>SUM(C8:D8)</f>
        <v>5054</v>
      </c>
      <c r="F8" s="12">
        <f>E8/E44*100</f>
        <v>13.65429297022748</v>
      </c>
      <c r="G8" s="110">
        <v>1310</v>
      </c>
      <c r="H8" s="11">
        <v>25567</v>
      </c>
      <c r="I8" s="11">
        <f>SUM(G8:H8)</f>
        <v>26877</v>
      </c>
      <c r="J8" s="92">
        <f>I8/I44*100</f>
        <v>6.3724606892888991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48"/>
      <c r="B9" s="9" t="s">
        <v>28</v>
      </c>
      <c r="C9" s="13">
        <f>C6/C7*100</f>
        <v>61.760660247592845</v>
      </c>
      <c r="D9" s="14">
        <f>D6/D7*100</f>
        <v>118.48936170212765</v>
      </c>
      <c r="E9" s="14">
        <f>E6/E7*100</f>
        <v>110.88999447208403</v>
      </c>
      <c r="F9" s="12"/>
      <c r="G9" s="15">
        <f>G6/G7*100</f>
        <v>49.306729793709842</v>
      </c>
      <c r="H9" s="14">
        <f>H6/H7*100</f>
        <v>121.70692999470994</v>
      </c>
      <c r="I9" s="14">
        <f>I6/I7*100</f>
        <v>113.35751335751337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48"/>
      <c r="B10" s="9" t="s">
        <v>30</v>
      </c>
      <c r="C10" s="13">
        <f>C6/C8*100</f>
        <v>148.6754966887417</v>
      </c>
      <c r="D10" s="14">
        <f>D6/D8*100</f>
        <v>117.19276094276094</v>
      </c>
      <c r="E10" s="14">
        <f>E6/E8*100</f>
        <v>119.07400079145232</v>
      </c>
      <c r="F10" s="12"/>
      <c r="G10" s="15">
        <f>G6/G8*100</f>
        <v>111.29770992366413</v>
      </c>
      <c r="H10" s="14">
        <f>H6/H8*100</f>
        <v>107.98294676731723</v>
      </c>
      <c r="I10" s="14">
        <f>I6/I8*100</f>
        <v>108.14451017598689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49"/>
      <c r="B11" s="23" t="s">
        <v>7</v>
      </c>
      <c r="C11" s="60">
        <f>C6/E6*100</f>
        <v>7.4609504818876706</v>
      </c>
      <c r="D11" s="25">
        <f>D6/E6*100</f>
        <v>92.539049518112321</v>
      </c>
      <c r="E11" s="25">
        <f>SUM(C11:D11)</f>
        <v>99.999999999999986</v>
      </c>
      <c r="F11" s="26"/>
      <c r="G11" s="24">
        <f>G6/I6*100</f>
        <v>5.0161700956443953</v>
      </c>
      <c r="H11" s="25">
        <f>H6/I6*100</f>
        <v>94.983829904355616</v>
      </c>
      <c r="I11" s="25">
        <f>SUM(G11:H11)</f>
        <v>100.00000000000001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50" t="s">
        <v>12</v>
      </c>
      <c r="B12" s="38" t="s">
        <v>27</v>
      </c>
      <c r="C12" s="113">
        <v>2151</v>
      </c>
      <c r="D12" s="39">
        <v>22354</v>
      </c>
      <c r="E12" s="42">
        <f>SUM(C12:D12)</f>
        <v>24505</v>
      </c>
      <c r="F12" s="43">
        <f>E12/E42*100</f>
        <v>63.290975773542023</v>
      </c>
      <c r="G12" s="109">
        <v>12263</v>
      </c>
      <c r="H12" s="42">
        <v>153691</v>
      </c>
      <c r="I12" s="42">
        <f>SUM(G12:H12)</f>
        <v>165954</v>
      </c>
      <c r="J12" s="94">
        <f>I12/I42*100</f>
        <v>49.998342969218399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50"/>
      <c r="B13" s="9" t="s">
        <v>9</v>
      </c>
      <c r="C13" s="112">
        <v>2737</v>
      </c>
      <c r="D13" s="11">
        <v>18389</v>
      </c>
      <c r="E13" s="11">
        <f>SUM(C13:D13)</f>
        <v>21126</v>
      </c>
      <c r="F13" s="12">
        <f>E13/E43*100</f>
        <v>60.474036755023761</v>
      </c>
      <c r="G13" s="110">
        <v>16146</v>
      </c>
      <c r="H13" s="11">
        <v>123809</v>
      </c>
      <c r="I13" s="11">
        <f>SUM(G13:H13)</f>
        <v>139955</v>
      </c>
      <c r="J13" s="92">
        <f>I13/I43*100</f>
        <v>45.678113801184097</v>
      </c>
      <c r="K13" s="80"/>
      <c r="L13" s="118" t="s">
        <v>9</v>
      </c>
      <c r="M13" s="129">
        <f>E6</f>
        <v>6018</v>
      </c>
      <c r="N13" s="129">
        <f>E12</f>
        <v>24505</v>
      </c>
      <c r="O13" s="129">
        <f>E18</f>
        <v>3271</v>
      </c>
      <c r="P13" s="1">
        <f>E24</f>
        <v>88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50"/>
      <c r="B14" s="9" t="s">
        <v>11</v>
      </c>
      <c r="C14" s="112">
        <v>2159</v>
      </c>
      <c r="D14" s="11">
        <v>21129</v>
      </c>
      <c r="E14" s="11">
        <f>SUM(C14:D14)</f>
        <v>23288</v>
      </c>
      <c r="F14" s="12">
        <f>E14/E44*100</f>
        <v>62.916734208677795</v>
      </c>
      <c r="G14" s="110">
        <v>13082</v>
      </c>
      <c r="H14" s="11">
        <v>151511</v>
      </c>
      <c r="I14" s="11">
        <f>SUM(G14:H14)</f>
        <v>164593</v>
      </c>
      <c r="J14" s="92">
        <f>I14/I44*100</f>
        <v>39.024534815348723</v>
      </c>
      <c r="K14" s="80"/>
      <c r="L14" s="118" t="s">
        <v>10</v>
      </c>
      <c r="M14" s="129">
        <f>E7</f>
        <v>5427</v>
      </c>
      <c r="N14" s="129">
        <f>E13</f>
        <v>21126</v>
      </c>
      <c r="O14" s="130">
        <f>E19</f>
        <v>2862</v>
      </c>
      <c r="P14" s="1">
        <f>E25</f>
        <v>119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50"/>
      <c r="B15" s="9" t="s">
        <v>28</v>
      </c>
      <c r="C15" s="17">
        <f>C12/C13*100</f>
        <v>78.589696748264529</v>
      </c>
      <c r="D15" s="18">
        <f>D12/D13*11</f>
        <v>13.371798357713852</v>
      </c>
      <c r="E15" s="18">
        <f>E12/E13*100</f>
        <v>115.99450913566223</v>
      </c>
      <c r="F15" s="12"/>
      <c r="G15" s="22">
        <f>G12/G13*100</f>
        <v>75.950699863743338</v>
      </c>
      <c r="H15" s="18">
        <f>H12/H13*100</f>
        <v>124.13556365046159</v>
      </c>
      <c r="I15" s="18">
        <f>I12/I13*100</f>
        <v>118.57668536315245</v>
      </c>
      <c r="J15" s="92"/>
      <c r="K15" s="80"/>
      <c r="L15" s="118" t="s">
        <v>11</v>
      </c>
      <c r="M15" s="129">
        <f>E8</f>
        <v>5054</v>
      </c>
      <c r="N15" s="129">
        <f>E14</f>
        <v>23288</v>
      </c>
      <c r="O15" s="130">
        <f>E20</f>
        <v>4055</v>
      </c>
      <c r="P15" s="1">
        <f>E26</f>
        <v>81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50"/>
      <c r="B16" s="9" t="s">
        <v>30</v>
      </c>
      <c r="C16" s="17">
        <f>C12/C14*100</f>
        <v>99.629458082445581</v>
      </c>
      <c r="D16" s="18">
        <f>D12/D14*100</f>
        <v>105.79771877514317</v>
      </c>
      <c r="E16" s="18">
        <f>E12/E14*100</f>
        <v>105.22586739951907</v>
      </c>
      <c r="F16" s="12"/>
      <c r="G16" s="22">
        <f>G12/G14*100</f>
        <v>93.739489374713344</v>
      </c>
      <c r="H16" s="18">
        <f>H12/H14*100</f>
        <v>101.43883942420022</v>
      </c>
      <c r="I16" s="18">
        <f>I12/I14*100</f>
        <v>100.82688814226609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50"/>
      <c r="B17" s="16" t="s">
        <v>7</v>
      </c>
      <c r="C17" s="61">
        <f>C12/E12*100</f>
        <v>8.7778004488879819</v>
      </c>
      <c r="D17" s="20">
        <f>D12/E12*100</f>
        <v>91.222199551112013</v>
      </c>
      <c r="E17" s="20">
        <f>SUM(C17:D17)</f>
        <v>100</v>
      </c>
      <c r="F17" s="21"/>
      <c r="G17" s="19">
        <f>G12/I12*100</f>
        <v>7.3893970618364131</v>
      </c>
      <c r="H17" s="20">
        <f>H12/I12*100</f>
        <v>92.610602938163595</v>
      </c>
      <c r="I17" s="20">
        <f>SUM(G17:H17)</f>
        <v>100.00000000000001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51" t="s">
        <v>13</v>
      </c>
      <c r="B18" s="38" t="s">
        <v>27</v>
      </c>
      <c r="C18" s="113">
        <v>323</v>
      </c>
      <c r="D18" s="39">
        <v>2948</v>
      </c>
      <c r="E18" s="39">
        <f>SUM(C18:D18)</f>
        <v>3271</v>
      </c>
      <c r="F18" s="40">
        <f>E18/E42*100</f>
        <v>8.4482669559378074</v>
      </c>
      <c r="G18" s="106">
        <v>1890</v>
      </c>
      <c r="H18" s="39">
        <v>16453</v>
      </c>
      <c r="I18" s="39">
        <f>SUM(G18:H18)</f>
        <v>18343</v>
      </c>
      <c r="J18" s="91">
        <f>I18/I42*100</f>
        <v>5.5263482958191608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52"/>
      <c r="B19" s="9" t="s">
        <v>9</v>
      </c>
      <c r="C19" s="112">
        <v>359</v>
      </c>
      <c r="D19" s="11">
        <v>2503</v>
      </c>
      <c r="E19" s="11">
        <f>SUM(C19:D19)</f>
        <v>2862</v>
      </c>
      <c r="F19" s="12">
        <f>E19/E43*100</f>
        <v>8.1925917444323577</v>
      </c>
      <c r="G19" s="110">
        <v>2003</v>
      </c>
      <c r="H19" s="11">
        <v>16035</v>
      </c>
      <c r="I19" s="11">
        <f>SUM(G19:H19)</f>
        <v>18038</v>
      </c>
      <c r="J19" s="92">
        <f>I19/I43*100</f>
        <v>5.8871910024347738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52"/>
      <c r="B20" s="9" t="s">
        <v>11</v>
      </c>
      <c r="C20" s="112">
        <v>501</v>
      </c>
      <c r="D20" s="11">
        <v>3554</v>
      </c>
      <c r="E20" s="11">
        <f>SUM(C20:D20)</f>
        <v>4055</v>
      </c>
      <c r="F20" s="12">
        <f>E20/E44*100</f>
        <v>10.955314205435782</v>
      </c>
      <c r="G20" s="110">
        <v>3079</v>
      </c>
      <c r="H20" s="11">
        <v>21420</v>
      </c>
      <c r="I20" s="11">
        <f>SUM(G20:H20)</f>
        <v>24499</v>
      </c>
      <c r="J20" s="92">
        <f>I20/I44*100</f>
        <v>5.8086436144989664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52"/>
      <c r="B21" s="9" t="s">
        <v>28</v>
      </c>
      <c r="C21" s="17">
        <f>C18/C19*100</f>
        <v>89.972144846796652</v>
      </c>
      <c r="D21" s="18">
        <f>D18/D19*100</f>
        <v>117.77866560127848</v>
      </c>
      <c r="E21" s="18">
        <f>E18/E19*100</f>
        <v>114.29070580013976</v>
      </c>
      <c r="F21" s="12"/>
      <c r="G21" s="22">
        <f>G18/G19*100</f>
        <v>94.35846230654019</v>
      </c>
      <c r="H21" s="18">
        <f>H18/H19*100</f>
        <v>102.60679763018396</v>
      </c>
      <c r="I21" s="18">
        <f>I18/I19*100</f>
        <v>101.69087481982481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52"/>
      <c r="B22" s="9" t="s">
        <v>30</v>
      </c>
      <c r="C22" s="17">
        <f>C18/C20*100</f>
        <v>64.471057884231541</v>
      </c>
      <c r="D22" s="18">
        <f>D18/D20*100</f>
        <v>82.948790095666851</v>
      </c>
      <c r="E22" s="18">
        <f>E18/E20*100</f>
        <v>80.665844636251535</v>
      </c>
      <c r="F22" s="12"/>
      <c r="G22" s="22">
        <f>G18/G20*100</f>
        <v>61.3835660928873</v>
      </c>
      <c r="H22" s="18">
        <f>H18/H20*100</f>
        <v>76.811391223155937</v>
      </c>
      <c r="I22" s="18">
        <f>I18/I20*100</f>
        <v>74.872443773215238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53"/>
      <c r="B23" s="23" t="s">
        <v>7</v>
      </c>
      <c r="C23" s="60">
        <f>C18/E18*100</f>
        <v>9.8746560684805882</v>
      </c>
      <c r="D23" s="25">
        <f>D18/E18*100</f>
        <v>90.12534393151941</v>
      </c>
      <c r="E23" s="25">
        <f>SUM(C23:D23)</f>
        <v>100</v>
      </c>
      <c r="F23" s="26"/>
      <c r="G23" s="24">
        <f>G18/I18*100</f>
        <v>10.303658071198821</v>
      </c>
      <c r="H23" s="25">
        <f>H18/I18*100</f>
        <v>89.696341928801189</v>
      </c>
      <c r="I23" s="25">
        <f>SUM(G23:H23)</f>
        <v>100.00000000000001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54" t="s">
        <v>14</v>
      </c>
      <c r="B24" s="38" t="s">
        <v>27</v>
      </c>
      <c r="C24" s="111">
        <v>2</v>
      </c>
      <c r="D24" s="42">
        <v>86</v>
      </c>
      <c r="E24" s="41">
        <f>SUM(C24:D24)</f>
        <v>88</v>
      </c>
      <c r="F24" s="43">
        <f>E24/E42*100</f>
        <v>0.22728446717289116</v>
      </c>
      <c r="G24" s="109">
        <v>2</v>
      </c>
      <c r="H24" s="42">
        <v>681</v>
      </c>
      <c r="I24" s="42">
        <f>SUM(G24:H24)</f>
        <v>683</v>
      </c>
      <c r="J24" s="94">
        <f>I24/I42*100</f>
        <v>0.20577309524311654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54"/>
      <c r="B25" s="9" t="s">
        <v>9</v>
      </c>
      <c r="C25" s="112">
        <v>0</v>
      </c>
      <c r="D25" s="11">
        <v>119</v>
      </c>
      <c r="E25" s="10">
        <f>SUM(C25:D25)</f>
        <v>119</v>
      </c>
      <c r="F25" s="12">
        <f>E25/E43*100</f>
        <v>0.34064235415354671</v>
      </c>
      <c r="G25" s="110">
        <v>0</v>
      </c>
      <c r="H25" s="11">
        <v>627</v>
      </c>
      <c r="I25" s="11">
        <f>SUM(G25:H25)</f>
        <v>627</v>
      </c>
      <c r="J25" s="92">
        <f>I25/I43*100</f>
        <v>0.20463847203274216</v>
      </c>
      <c r="K25" s="80"/>
      <c r="L25" s="118" t="s">
        <v>14</v>
      </c>
      <c r="M25" s="118">
        <f>I24</f>
        <v>683</v>
      </c>
      <c r="N25" s="118">
        <f>I25</f>
        <v>627</v>
      </c>
      <c r="O25" s="118">
        <f>I26</f>
        <v>522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54"/>
      <c r="B26" s="9" t="s">
        <v>11</v>
      </c>
      <c r="C26" s="112">
        <v>0</v>
      </c>
      <c r="D26" s="11">
        <v>81</v>
      </c>
      <c r="E26" s="10">
        <f>SUM(C26:D26)</f>
        <v>81</v>
      </c>
      <c r="F26" s="12">
        <f>E26/E44*100</f>
        <v>0.21883611606419193</v>
      </c>
      <c r="G26" s="110">
        <v>0</v>
      </c>
      <c r="H26" s="11">
        <v>522</v>
      </c>
      <c r="I26" s="10">
        <f>SUM(G26:H26)</f>
        <v>522</v>
      </c>
      <c r="J26" s="92">
        <f>I26/I44*100</f>
        <v>0.12376472373437529</v>
      </c>
      <c r="K26" s="80"/>
      <c r="L26" s="118" t="s">
        <v>13</v>
      </c>
      <c r="M26" s="130">
        <f>I18</f>
        <v>18343</v>
      </c>
      <c r="N26" s="130">
        <f>I19</f>
        <v>18038</v>
      </c>
      <c r="O26" s="130">
        <f>I20</f>
        <v>24499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54"/>
      <c r="B27" s="9" t="s">
        <v>28</v>
      </c>
      <c r="C27" s="17" t="e">
        <f>C24/C25*100</f>
        <v>#DIV/0!</v>
      </c>
      <c r="D27" s="18">
        <f>D24/D25*100</f>
        <v>72.268907563025209</v>
      </c>
      <c r="E27" s="18">
        <f>E24/E25*100</f>
        <v>73.94957983193278</v>
      </c>
      <c r="F27" s="12"/>
      <c r="G27" s="22" t="e">
        <f>G24/G25*100</f>
        <v>#DIV/0!</v>
      </c>
      <c r="H27" s="18">
        <f>H24/H25*100</f>
        <v>108.61244019138756</v>
      </c>
      <c r="I27" s="11">
        <f>I24/I25*100</f>
        <v>108.93141945773526</v>
      </c>
      <c r="J27" s="92"/>
      <c r="K27" s="80"/>
      <c r="L27" s="118" t="s">
        <v>12</v>
      </c>
      <c r="M27" s="130">
        <f>I12</f>
        <v>165954</v>
      </c>
      <c r="N27" s="130">
        <f>I13</f>
        <v>139955</v>
      </c>
      <c r="O27" s="130">
        <f>I14</f>
        <v>164593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54"/>
      <c r="B28" s="9" t="s">
        <v>30</v>
      </c>
      <c r="C28" s="17" t="e">
        <f>C24/C26*100</f>
        <v>#DIV/0!</v>
      </c>
      <c r="D28" s="18">
        <f>D24/D26*100</f>
        <v>106.17283950617285</v>
      </c>
      <c r="E28" s="18">
        <f>E24/E26*100</f>
        <v>108.64197530864197</v>
      </c>
      <c r="F28" s="12"/>
      <c r="G28" s="22" t="e">
        <f>G24/G26*100</f>
        <v>#DIV/0!</v>
      </c>
      <c r="H28" s="18">
        <f>H24/H26*100</f>
        <v>130.45977011494253</v>
      </c>
      <c r="I28" s="18">
        <f>I24/I26*100</f>
        <v>130.84291187739464</v>
      </c>
      <c r="J28" s="92"/>
      <c r="K28" s="80"/>
      <c r="L28" s="118" t="s">
        <v>8</v>
      </c>
      <c r="M28" s="130">
        <f>I6</f>
        <v>29066</v>
      </c>
      <c r="N28" s="130">
        <f>I7</f>
        <v>25641</v>
      </c>
      <c r="O28" s="130">
        <f>I8</f>
        <v>26877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54"/>
      <c r="B29" s="16" t="s">
        <v>7</v>
      </c>
      <c r="C29" s="61">
        <f>C24/E24*100</f>
        <v>2.2727272727272729</v>
      </c>
      <c r="D29" s="20">
        <f>D24/E24*100</f>
        <v>97.727272727272734</v>
      </c>
      <c r="E29" s="20">
        <f>SUM(C29:D29)</f>
        <v>100</v>
      </c>
      <c r="F29" s="21"/>
      <c r="G29" s="19">
        <f>G24/I24*100</f>
        <v>0.29282576866764276</v>
      </c>
      <c r="H29" s="20">
        <f>H24/I24*100</f>
        <v>99.70717423133236</v>
      </c>
      <c r="I29" s="20">
        <f>SUM(G29:H29)</f>
        <v>100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62" t="s">
        <v>15</v>
      </c>
      <c r="B30" s="44" t="s">
        <v>27</v>
      </c>
      <c r="C30" s="113">
        <f t="shared" ref="C30:J32" si="0">C6+C12+C18+C24</f>
        <v>2925</v>
      </c>
      <c r="D30" s="39">
        <f t="shared" si="0"/>
        <v>30957</v>
      </c>
      <c r="E30" s="39">
        <f t="shared" si="0"/>
        <v>33882</v>
      </c>
      <c r="F30" s="40">
        <f t="shared" si="0"/>
        <v>87.509685417635211</v>
      </c>
      <c r="G30" s="106">
        <f t="shared" si="0"/>
        <v>15613</v>
      </c>
      <c r="H30" s="39">
        <f t="shared" si="0"/>
        <v>198433</v>
      </c>
      <c r="I30" s="39">
        <f t="shared" si="0"/>
        <v>214046</v>
      </c>
      <c r="J30" s="91">
        <f t="shared" si="0"/>
        <v>64.487420123584371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63"/>
      <c r="B31" s="234" t="s">
        <v>9</v>
      </c>
      <c r="C31" s="114">
        <f t="shared" si="0"/>
        <v>3823</v>
      </c>
      <c r="D31" s="62">
        <f t="shared" si="0"/>
        <v>25711</v>
      </c>
      <c r="E31" s="62">
        <f t="shared" si="0"/>
        <v>29534</v>
      </c>
      <c r="F31" s="63">
        <f t="shared" si="0"/>
        <v>84.542279727486118</v>
      </c>
      <c r="G31" s="108">
        <f t="shared" si="0"/>
        <v>21106</v>
      </c>
      <c r="H31" s="62">
        <f t="shared" si="0"/>
        <v>163155</v>
      </c>
      <c r="I31" s="62">
        <f t="shared" si="0"/>
        <v>184261</v>
      </c>
      <c r="J31" s="96">
        <f t="shared" si="0"/>
        <v>60.13857973720112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63"/>
      <c r="B32" s="234" t="s">
        <v>11</v>
      </c>
      <c r="C32" s="114">
        <f t="shared" si="0"/>
        <v>2962</v>
      </c>
      <c r="D32" s="62">
        <f t="shared" si="0"/>
        <v>29516</v>
      </c>
      <c r="E32" s="62">
        <f t="shared" si="0"/>
        <v>32478</v>
      </c>
      <c r="F32" s="63">
        <f t="shared" si="0"/>
        <v>87.745177500405248</v>
      </c>
      <c r="G32" s="108">
        <f t="shared" si="0"/>
        <v>17471</v>
      </c>
      <c r="H32" s="62">
        <f t="shared" si="0"/>
        <v>199020</v>
      </c>
      <c r="I32" s="62">
        <f t="shared" si="0"/>
        <v>216491</v>
      </c>
      <c r="J32" s="96">
        <f t="shared" si="0"/>
        <v>51.329403842870967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63"/>
      <c r="B33" s="234" t="s">
        <v>28</v>
      </c>
      <c r="C33" s="64">
        <f>C30/C31*100</f>
        <v>76.510593774522633</v>
      </c>
      <c r="D33" s="65">
        <f>D30/D31*100</f>
        <v>120.40371825288787</v>
      </c>
      <c r="E33" s="65">
        <f>E30/E31*100</f>
        <v>114.72201530439494</v>
      </c>
      <c r="F33" s="63"/>
      <c r="G33" s="66">
        <f>G30/G31*100</f>
        <v>73.974225338766232</v>
      </c>
      <c r="H33" s="65">
        <f>H30/H31*100</f>
        <v>121.62238362293525</v>
      </c>
      <c r="I33" s="65">
        <f>I30/I31*100</f>
        <v>116.16457090757133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63"/>
      <c r="B34" s="234" t="s">
        <v>30</v>
      </c>
      <c r="C34" s="64">
        <f>C30/C32*100</f>
        <v>98.750844024307909</v>
      </c>
      <c r="D34" s="65">
        <f>D30/D32*100</f>
        <v>104.88209784523647</v>
      </c>
      <c r="E34" s="65">
        <f>E30/E32*100</f>
        <v>104.32292628856456</v>
      </c>
      <c r="F34" s="63"/>
      <c r="G34" s="66">
        <f>G30/G32*100</f>
        <v>89.365233816038</v>
      </c>
      <c r="H34" s="65">
        <f>H30/H32*100</f>
        <v>99.705054768364988</v>
      </c>
      <c r="I34" s="65">
        <f>I30/I32*100</f>
        <v>98.870622797252537</v>
      </c>
      <c r="J34" s="63"/>
      <c r="K34" s="255" t="s">
        <v>25</v>
      </c>
      <c r="L34" s="256"/>
      <c r="M34" s="256"/>
      <c r="N34" s="256"/>
      <c r="O34" s="256"/>
      <c r="P34" s="256"/>
      <c r="Q34" s="257"/>
    </row>
    <row r="35" spans="1:17" ht="15" customHeight="1" thickBot="1" x14ac:dyDescent="0.3">
      <c r="A35" s="264"/>
      <c r="B35" s="235" t="s">
        <v>7</v>
      </c>
      <c r="C35" s="71">
        <f>C30/E30*100</f>
        <v>8.6329024260669378</v>
      </c>
      <c r="D35" s="72">
        <f>D30/E30*100</f>
        <v>91.367097573933066</v>
      </c>
      <c r="E35" s="72">
        <f>SUM(C35:D35)</f>
        <v>100</v>
      </c>
      <c r="F35" s="73"/>
      <c r="G35" s="74">
        <f>G30/I30*100</f>
        <v>7.2942264746830121</v>
      </c>
      <c r="H35" s="72">
        <f>H30/I30*100</f>
        <v>92.705773525316999</v>
      </c>
      <c r="I35" s="72">
        <f>SUM(G35:H35)</f>
        <v>100.00000000000001</v>
      </c>
      <c r="J35" s="73"/>
      <c r="K35" s="258"/>
      <c r="L35" s="259"/>
      <c r="M35" s="259"/>
      <c r="N35" s="259"/>
      <c r="O35" s="259"/>
      <c r="P35" s="259"/>
      <c r="Q35" s="260"/>
    </row>
    <row r="36" spans="1:17" ht="15" customHeight="1" x14ac:dyDescent="0.25">
      <c r="A36" s="265" t="s">
        <v>16</v>
      </c>
      <c r="B36" s="38" t="s">
        <v>27</v>
      </c>
      <c r="C36" s="113">
        <v>1523</v>
      </c>
      <c r="D36" s="39">
        <v>3313</v>
      </c>
      <c r="E36" s="39">
        <f>SUM(C36:D36)</f>
        <v>4836</v>
      </c>
      <c r="F36" s="40">
        <f>E36/E42*100</f>
        <v>12.490314582364793</v>
      </c>
      <c r="G36" s="106">
        <v>54297</v>
      </c>
      <c r="H36" s="39">
        <v>63576</v>
      </c>
      <c r="I36" s="39">
        <f>G36+H36</f>
        <v>117873</v>
      </c>
      <c r="J36" s="40">
        <f>I36/I42*100</f>
        <v>35.512579876415636</v>
      </c>
      <c r="K36" s="80"/>
      <c r="Q36" s="81"/>
    </row>
    <row r="37" spans="1:17" ht="15" customHeight="1" x14ac:dyDescent="0.25">
      <c r="A37" s="266"/>
      <c r="B37" s="9" t="s">
        <v>9</v>
      </c>
      <c r="C37" s="115">
        <v>1537</v>
      </c>
      <c r="D37" s="32">
        <v>3863</v>
      </c>
      <c r="E37" s="201">
        <f>SUM(C37:D37)</f>
        <v>5400</v>
      </c>
      <c r="F37" s="33">
        <f>E37/E43*100</f>
        <v>15.457720272513884</v>
      </c>
      <c r="G37" s="107">
        <v>57457</v>
      </c>
      <c r="H37" s="32">
        <v>64676</v>
      </c>
      <c r="I37" s="32">
        <f>G37+H37</f>
        <v>122133</v>
      </c>
      <c r="J37" s="33">
        <f>I37/I43*100</f>
        <v>39.86142026279888</v>
      </c>
      <c r="K37" s="80"/>
      <c r="L37" s="118" t="s">
        <v>8</v>
      </c>
      <c r="M37" s="119">
        <f>J6</f>
        <v>8.7569557633036972</v>
      </c>
      <c r="Q37" s="81"/>
    </row>
    <row r="38" spans="1:17" ht="15" customHeight="1" x14ac:dyDescent="0.25">
      <c r="A38" s="266"/>
      <c r="B38" s="9" t="s">
        <v>11</v>
      </c>
      <c r="C38" s="115">
        <v>1746</v>
      </c>
      <c r="D38" s="32">
        <v>2790</v>
      </c>
      <c r="E38" s="32">
        <f>SUM(C38:D38)</f>
        <v>4536</v>
      </c>
      <c r="F38" s="33">
        <f>E38/E44*100</f>
        <v>12.254822499594747</v>
      </c>
      <c r="G38" s="107">
        <v>96955</v>
      </c>
      <c r="H38" s="32">
        <v>108322</v>
      </c>
      <c r="I38" s="32">
        <f>G38+H38</f>
        <v>205277</v>
      </c>
      <c r="J38" s="33">
        <f>I38/I44*100</f>
        <v>48.67059615712904</v>
      </c>
      <c r="K38" s="80"/>
      <c r="L38" s="118" t="s">
        <v>12</v>
      </c>
      <c r="M38" s="119">
        <f>J12</f>
        <v>49.998342969218399</v>
      </c>
      <c r="Q38" s="81"/>
    </row>
    <row r="39" spans="1:17" ht="15" customHeight="1" x14ac:dyDescent="0.25">
      <c r="A39" s="266"/>
      <c r="B39" s="9" t="s">
        <v>28</v>
      </c>
      <c r="C39" s="34">
        <f>C36/C37*100</f>
        <v>99.089134677944045</v>
      </c>
      <c r="D39" s="35">
        <f>D36/D37*100</f>
        <v>85.762360859435674</v>
      </c>
      <c r="E39" s="35">
        <f>E36/E37*100</f>
        <v>89.555555555555557</v>
      </c>
      <c r="F39" s="33"/>
      <c r="G39" s="36">
        <f>G36/G37*100</f>
        <v>94.500234958316653</v>
      </c>
      <c r="H39" s="35">
        <f>H36/H37*100</f>
        <v>98.299214546354136</v>
      </c>
      <c r="I39" s="35">
        <f>I36/I37*100</f>
        <v>96.511999213971649</v>
      </c>
      <c r="J39" s="33"/>
      <c r="K39" s="80"/>
      <c r="L39" s="118" t="s">
        <v>13</v>
      </c>
      <c r="M39" s="119">
        <f>J18</f>
        <v>5.5263482958191608</v>
      </c>
      <c r="Q39" s="81"/>
    </row>
    <row r="40" spans="1:17" ht="15" customHeight="1" x14ac:dyDescent="0.25">
      <c r="A40" s="266"/>
      <c r="B40" s="9" t="s">
        <v>30</v>
      </c>
      <c r="C40" s="34">
        <f>C36/C38*100</f>
        <v>87.227949599083615</v>
      </c>
      <c r="D40" s="35">
        <f>D36/D38*100</f>
        <v>118.74551971326164</v>
      </c>
      <c r="E40" s="35">
        <f>E36/E38*100</f>
        <v>106.61375661375661</v>
      </c>
      <c r="F40" s="33"/>
      <c r="G40" s="36">
        <f>G36/G38*100</f>
        <v>56.00226909390954</v>
      </c>
      <c r="H40" s="35">
        <f>H36/H38*100</f>
        <v>58.69167851405993</v>
      </c>
      <c r="I40" s="35">
        <f>I36/I38*100</f>
        <v>57.421435426277668</v>
      </c>
      <c r="J40" s="33"/>
      <c r="K40" s="80"/>
      <c r="L40" s="118" t="s">
        <v>14</v>
      </c>
      <c r="M40" s="119">
        <f>J24</f>
        <v>0.20577309524311654</v>
      </c>
      <c r="Q40" s="81"/>
    </row>
    <row r="41" spans="1:17" ht="15" customHeight="1" thickBot="1" x14ac:dyDescent="0.3">
      <c r="A41" s="267"/>
      <c r="B41" s="236" t="s">
        <v>7</v>
      </c>
      <c r="C41" s="68">
        <f>C36/E36*100</f>
        <v>31.492969396195203</v>
      </c>
      <c r="D41" s="69">
        <f>D36/E36*100</f>
        <v>68.507030603804793</v>
      </c>
      <c r="E41" s="69">
        <f>SUM(C41:D41)</f>
        <v>100</v>
      </c>
      <c r="F41" s="37"/>
      <c r="G41" s="70">
        <f>G36/I36*100</f>
        <v>46.063984118500414</v>
      </c>
      <c r="H41" s="69">
        <f>H36/I36*100</f>
        <v>53.936015881499578</v>
      </c>
      <c r="I41" s="69">
        <f>SUM(G41:H41)</f>
        <v>100</v>
      </c>
      <c r="J41" s="37"/>
      <c r="K41" s="80"/>
      <c r="L41" s="118" t="s">
        <v>26</v>
      </c>
      <c r="M41" s="119">
        <f>J36</f>
        <v>35.512579876415636</v>
      </c>
      <c r="Q41" s="81"/>
    </row>
    <row r="42" spans="1:17" ht="15" customHeight="1" x14ac:dyDescent="0.25">
      <c r="A42" s="245" t="s">
        <v>23</v>
      </c>
      <c r="B42" s="67" t="s">
        <v>27</v>
      </c>
      <c r="C42" s="116">
        <f t="shared" ref="C42:D44" si="1">C30+C36</f>
        <v>4448</v>
      </c>
      <c r="D42" s="75">
        <f t="shared" si="1"/>
        <v>34270</v>
      </c>
      <c r="E42" s="75">
        <f>SUM(C42:D42)</f>
        <v>38718</v>
      </c>
      <c r="F42" s="76">
        <f>F6+F12+F18+F24+F36</f>
        <v>100</v>
      </c>
      <c r="G42" s="104">
        <f>G30+G36</f>
        <v>69910</v>
      </c>
      <c r="H42" s="75">
        <f t="shared" ref="G42:H44" si="2">H30+H36</f>
        <v>262009</v>
      </c>
      <c r="I42" s="75">
        <f>SUM(G42:H42)</f>
        <v>331919</v>
      </c>
      <c r="J42" s="76">
        <f>J6+J12+J18+J24+J36</f>
        <v>100</v>
      </c>
      <c r="K42" s="80"/>
      <c r="Q42" s="81"/>
    </row>
    <row r="43" spans="1:17" ht="15" customHeight="1" x14ac:dyDescent="0.25">
      <c r="A43" s="245"/>
      <c r="B43" s="45" t="s">
        <v>9</v>
      </c>
      <c r="C43" s="117">
        <f t="shared" si="1"/>
        <v>5360</v>
      </c>
      <c r="D43" s="46">
        <f t="shared" si="1"/>
        <v>29574</v>
      </c>
      <c r="E43" s="46">
        <f>SUM(C43:D43)</f>
        <v>34934</v>
      </c>
      <c r="F43" s="47">
        <f>F31+F37</f>
        <v>100</v>
      </c>
      <c r="G43" s="105">
        <f t="shared" si="2"/>
        <v>78563</v>
      </c>
      <c r="H43" s="46">
        <f t="shared" si="2"/>
        <v>227831</v>
      </c>
      <c r="I43" s="46">
        <f>SUM(G43:H43)</f>
        <v>306394</v>
      </c>
      <c r="J43" s="47">
        <f>J7+J13+J19+J25+J37</f>
        <v>100</v>
      </c>
      <c r="K43" s="80"/>
      <c r="Q43" s="81"/>
    </row>
    <row r="44" spans="1:17" ht="15" customHeight="1" x14ac:dyDescent="0.25">
      <c r="A44" s="245"/>
      <c r="B44" s="45" t="s">
        <v>11</v>
      </c>
      <c r="C44" s="117">
        <f t="shared" si="1"/>
        <v>4708</v>
      </c>
      <c r="D44" s="46">
        <f t="shared" si="1"/>
        <v>32306</v>
      </c>
      <c r="E44" s="46">
        <f>SUM(C44:D44)</f>
        <v>37014</v>
      </c>
      <c r="F44" s="47">
        <f>F32+F38</f>
        <v>100</v>
      </c>
      <c r="G44" s="105">
        <f t="shared" si="2"/>
        <v>114426</v>
      </c>
      <c r="H44" s="46">
        <f t="shared" si="2"/>
        <v>307342</v>
      </c>
      <c r="I44" s="228">
        <f>SUM(G44:H44)</f>
        <v>421768</v>
      </c>
      <c r="J44" s="47">
        <f>J32+J38</f>
        <v>100</v>
      </c>
      <c r="K44" s="80"/>
      <c r="Q44" s="81"/>
    </row>
    <row r="45" spans="1:17" ht="15" customHeight="1" x14ac:dyDescent="0.25">
      <c r="A45" s="245"/>
      <c r="B45" s="45" t="s">
        <v>28</v>
      </c>
      <c r="C45" s="48">
        <f>C42/C43*100</f>
        <v>82.985074626865668</v>
      </c>
      <c r="D45" s="49">
        <f>D42/D43*100</f>
        <v>115.87881247041321</v>
      </c>
      <c r="E45" s="49">
        <f>E42/E43*100</f>
        <v>110.83185435392456</v>
      </c>
      <c r="F45" s="47"/>
      <c r="G45" s="50">
        <f>G42/G43*100</f>
        <v>88.985909397553556</v>
      </c>
      <c r="H45" s="49">
        <f>H42/H43*100</f>
        <v>115.00147038813857</v>
      </c>
      <c r="I45" s="49">
        <f>I42/I43*100</f>
        <v>108.33077671233771</v>
      </c>
      <c r="J45" s="47"/>
      <c r="K45" s="80"/>
      <c r="Q45" s="81"/>
    </row>
    <row r="46" spans="1:17" ht="15" customHeight="1" x14ac:dyDescent="0.25">
      <c r="A46" s="245"/>
      <c r="B46" s="45" t="s">
        <v>30</v>
      </c>
      <c r="C46" s="48">
        <f>C42/C44*100</f>
        <v>94.477485131690742</v>
      </c>
      <c r="D46" s="49">
        <f>D42/D44*100</f>
        <v>106.07936606203181</v>
      </c>
      <c r="E46" s="49">
        <f>E42/E44*100</f>
        <v>104.60366347868376</v>
      </c>
      <c r="F46" s="47"/>
      <c r="G46" s="50">
        <f>G42/G44*100</f>
        <v>61.09625434778809</v>
      </c>
      <c r="H46" s="49">
        <f>H42/H44*100</f>
        <v>85.249982104626127</v>
      </c>
      <c r="I46" s="49">
        <f>I42/I44*100</f>
        <v>78.697056201513632</v>
      </c>
      <c r="J46" s="47"/>
      <c r="K46" s="80"/>
      <c r="Q46" s="81"/>
    </row>
    <row r="47" spans="1:17" ht="15" customHeight="1" thickBot="1" x14ac:dyDescent="0.3">
      <c r="A47" s="246"/>
      <c r="B47" s="51" t="s">
        <v>7</v>
      </c>
      <c r="C47" s="52">
        <f>C42/E42*100</f>
        <v>11.488196704375225</v>
      </c>
      <c r="D47" s="53">
        <f>D42/E42*100</f>
        <v>88.511803295624773</v>
      </c>
      <c r="E47" s="53">
        <f>SUM(C47:D47)</f>
        <v>100</v>
      </c>
      <c r="F47" s="54"/>
      <c r="G47" s="55">
        <f>G42/I42*100</f>
        <v>21.062367625836423</v>
      </c>
      <c r="H47" s="53">
        <f>H42/I42*100</f>
        <v>78.937632374163584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109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29</v>
      </c>
      <c r="B4" s="273" t="s">
        <v>27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28</v>
      </c>
      <c r="L4" s="277"/>
      <c r="M4" s="273" t="s">
        <v>30</v>
      </c>
      <c r="N4" s="273"/>
      <c r="O4" s="278" t="s">
        <v>31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26.181288134326262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33</v>
      </c>
      <c r="B6" s="163">
        <v>6925</v>
      </c>
      <c r="C6" s="164">
        <v>56040</v>
      </c>
      <c r="D6" s="168">
        <f t="shared" ref="D6:D37" si="1">IF($C$83&lt;&gt;0,C6/$C$83*100,0)</f>
        <v>26.181288134326262</v>
      </c>
      <c r="E6" s="165">
        <v>6883</v>
      </c>
      <c r="F6" s="164">
        <v>49519</v>
      </c>
      <c r="G6" s="166">
        <f t="shared" ref="G6:G37" si="2">IF($F$83&lt;&gt;0,F6/$F$83*100,0)</f>
        <v>26.8743792772209</v>
      </c>
      <c r="H6" s="163">
        <v>6806</v>
      </c>
      <c r="I6" s="164">
        <v>59638</v>
      </c>
      <c r="J6" s="168">
        <f t="shared" ref="J6:J37" si="3">IF($I$83&lt;&gt;0,I6/$I$83*100,0)</f>
        <v>27.547565487710806</v>
      </c>
      <c r="K6" s="173">
        <f>IF(OR(B6&lt;&gt;0)*(E6&lt;&gt;0),B6/E6*100," ")</f>
        <v>100.61019904111579</v>
      </c>
      <c r="L6" s="174">
        <f>IF(OR(C6&lt;&gt;0)*(F6&lt;&gt;0),C6/F6*100," ")</f>
        <v>113.16868272784184</v>
      </c>
      <c r="M6" s="240">
        <f>IF(OR(B6&lt;&gt;0)*(H6&lt;&gt;0),B6/H6*100," ")</f>
        <v>101.74845724360857</v>
      </c>
      <c r="N6" s="241">
        <f>IF(OR(C6&lt;&gt;0)*(I6&lt;&gt;0),C6/I6*100," ")</f>
        <v>93.966933834132604</v>
      </c>
      <c r="O6" s="172">
        <f>IF(OR(E6&lt;&gt;0)*(H6&lt;&gt;0),E6/H6*100," ")</f>
        <v>101.13135468704084</v>
      </c>
      <c r="P6" s="174">
        <f>IF(OR(F6&lt;&gt;0)*(I6&lt;&gt;0),F6/I6*100," ")</f>
        <v>83.032630202220062</v>
      </c>
      <c r="Q6" t="str">
        <f t="shared" si="0"/>
        <v>Austrija</v>
      </c>
      <c r="R6" s="142">
        <f t="shared" ref="R6:R14" si="4">D7</f>
        <v>10.351513226128963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35</v>
      </c>
      <c r="B7" s="149">
        <v>3936</v>
      </c>
      <c r="C7" s="150">
        <v>22157</v>
      </c>
      <c r="D7" s="169">
        <f t="shared" si="1"/>
        <v>10.351513226128963</v>
      </c>
      <c r="E7" s="153">
        <v>3472</v>
      </c>
      <c r="F7" s="150">
        <v>18547</v>
      </c>
      <c r="G7" s="56">
        <f t="shared" si="2"/>
        <v>10.065613450485996</v>
      </c>
      <c r="H7" s="149">
        <v>3430</v>
      </c>
      <c r="I7" s="150">
        <v>21223</v>
      </c>
      <c r="J7" s="168">
        <f t="shared" si="3"/>
        <v>9.8031788850344821</v>
      </c>
      <c r="K7" s="57">
        <f t="shared" ref="K7:K70" si="5">IF(OR(B7&lt;&gt;0)*(E7&lt;&gt;0),B7/E7*100," ")</f>
        <v>113.36405529953917</v>
      </c>
      <c r="L7" s="58">
        <f t="shared" ref="L7:L70" si="6">IF(OR(C7&lt;&gt;0)*(F7&lt;&gt;0),C7/F7*100," ")</f>
        <v>119.46406426915404</v>
      </c>
      <c r="M7" s="57">
        <f t="shared" ref="M7:M70" si="7">IF(OR(B7&lt;&gt;0)*(H7&lt;&gt;0),B7/H7*100," ")</f>
        <v>114.75218658892128</v>
      </c>
      <c r="N7" s="58">
        <f t="shared" ref="N7:N70" si="8">IF(OR(C7&lt;&gt;0)*(I7&lt;&gt;0),C7/I7*100," ")</f>
        <v>104.40088583140931</v>
      </c>
      <c r="O7" s="59">
        <f t="shared" ref="O7:O70" si="9">IF(OR(E7&lt;&gt;0)*(H7&lt;&gt;0),E7/H7*100," ")</f>
        <v>101.22448979591836</v>
      </c>
      <c r="P7" s="58">
        <f t="shared" ref="P7:P70" si="10">IF(OR(F7&lt;&gt;0)*(I7&lt;&gt;0),F7/I7*100," ")</f>
        <v>87.391038024784422</v>
      </c>
      <c r="Q7" t="str">
        <f t="shared" si="0"/>
        <v>Slovenija</v>
      </c>
      <c r="R7" s="142">
        <f t="shared" si="4"/>
        <v>10.343103818805304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34</v>
      </c>
      <c r="B8" s="149">
        <v>3736</v>
      </c>
      <c r="C8" s="150">
        <v>22139</v>
      </c>
      <c r="D8" s="169">
        <f t="shared" si="1"/>
        <v>10.343103818805304</v>
      </c>
      <c r="E8" s="153">
        <v>3550</v>
      </c>
      <c r="F8" s="150">
        <v>22049</v>
      </c>
      <c r="G8" s="56">
        <f t="shared" si="2"/>
        <v>11.966178409972811</v>
      </c>
      <c r="H8" s="149">
        <v>4082</v>
      </c>
      <c r="I8" s="150">
        <v>24082</v>
      </c>
      <c r="J8" s="168">
        <f t="shared" si="3"/>
        <v>11.123788055854517</v>
      </c>
      <c r="K8" s="57">
        <f t="shared" si="5"/>
        <v>105.2394366197183</v>
      </c>
      <c r="L8" s="58">
        <f t="shared" si="6"/>
        <v>100.40818177695134</v>
      </c>
      <c r="M8" s="57">
        <f t="shared" si="7"/>
        <v>91.52376286134249</v>
      </c>
      <c r="N8" s="58">
        <f t="shared" si="8"/>
        <v>91.931733244747122</v>
      </c>
      <c r="O8" s="59">
        <f t="shared" si="9"/>
        <v>86.967172954434105</v>
      </c>
      <c r="P8" s="58">
        <f t="shared" si="10"/>
        <v>91.558010132048821</v>
      </c>
      <c r="Q8" t="str">
        <f t="shared" si="0"/>
        <v>Mađarska</v>
      </c>
      <c r="R8" s="142">
        <f t="shared" si="4"/>
        <v>8.7126131766068973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36</v>
      </c>
      <c r="B9" s="149">
        <v>3456</v>
      </c>
      <c r="C9" s="150">
        <v>18649</v>
      </c>
      <c r="D9" s="169">
        <f t="shared" si="1"/>
        <v>8.7126131766068973</v>
      </c>
      <c r="E9" s="153">
        <v>2463</v>
      </c>
      <c r="F9" s="150">
        <v>13504</v>
      </c>
      <c r="G9" s="56">
        <f t="shared" si="2"/>
        <v>7.3287347838120924</v>
      </c>
      <c r="H9" s="149">
        <v>3424</v>
      </c>
      <c r="I9" s="150">
        <v>18505</v>
      </c>
      <c r="J9" s="168">
        <f t="shared" si="3"/>
        <v>8.5476994424710497</v>
      </c>
      <c r="K9" s="57">
        <f t="shared" si="5"/>
        <v>140.31668696711327</v>
      </c>
      <c r="L9" s="58">
        <f t="shared" si="6"/>
        <v>138.09982227488152</v>
      </c>
      <c r="M9" s="57">
        <f t="shared" si="7"/>
        <v>100.93457943925233</v>
      </c>
      <c r="N9" s="58">
        <f t="shared" si="8"/>
        <v>100.77816806268575</v>
      </c>
      <c r="O9" s="59">
        <f t="shared" si="9"/>
        <v>71.933411214953267</v>
      </c>
      <c r="P9" s="58">
        <f t="shared" si="10"/>
        <v>72.974871656309105</v>
      </c>
      <c r="Q9" t="str">
        <f t="shared" si="0"/>
        <v>Češka</v>
      </c>
      <c r="R9" s="142">
        <f t="shared" si="4"/>
        <v>7.7632845276249025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37</v>
      </c>
      <c r="B10" s="149">
        <v>2495</v>
      </c>
      <c r="C10" s="150">
        <v>16617</v>
      </c>
      <c r="D10" s="169">
        <f t="shared" si="1"/>
        <v>7.7632845276249025</v>
      </c>
      <c r="E10" s="153">
        <v>1991</v>
      </c>
      <c r="F10" s="150">
        <v>13587</v>
      </c>
      <c r="G10" s="56">
        <f t="shared" si="2"/>
        <v>7.3737795843938763</v>
      </c>
      <c r="H10" s="149">
        <v>1340</v>
      </c>
      <c r="I10" s="150">
        <v>9585</v>
      </c>
      <c r="J10" s="168">
        <f t="shared" si="3"/>
        <v>4.4274357825498516</v>
      </c>
      <c r="K10" s="57">
        <f t="shared" si="5"/>
        <v>125.31391260673028</v>
      </c>
      <c r="L10" s="58">
        <f t="shared" si="6"/>
        <v>122.30072863766837</v>
      </c>
      <c r="M10" s="57">
        <f t="shared" si="7"/>
        <v>186.19402985074626</v>
      </c>
      <c r="N10" s="58">
        <f t="shared" si="8"/>
        <v>173.36463223787169</v>
      </c>
      <c r="O10" s="59">
        <f t="shared" si="9"/>
        <v>148.58208955223881</v>
      </c>
      <c r="P10" s="58">
        <f t="shared" si="10"/>
        <v>141.75273865414709</v>
      </c>
      <c r="Q10" t="str">
        <f t="shared" si="0"/>
        <v>Hrvatska</v>
      </c>
      <c r="R10" s="142">
        <f t="shared" si="4"/>
        <v>7.2942264746830121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38</v>
      </c>
      <c r="B11" s="157">
        <v>2925</v>
      </c>
      <c r="C11" s="158">
        <v>15613</v>
      </c>
      <c r="D11" s="170">
        <f t="shared" si="1"/>
        <v>7.2942264746830121</v>
      </c>
      <c r="E11" s="159">
        <v>3823</v>
      </c>
      <c r="F11" s="158">
        <v>21106</v>
      </c>
      <c r="G11" s="160">
        <f t="shared" si="2"/>
        <v>11.454404350350861</v>
      </c>
      <c r="H11" s="157">
        <v>2962</v>
      </c>
      <c r="I11" s="151">
        <v>17471</v>
      </c>
      <c r="J11" s="195">
        <f t="shared" si="3"/>
        <v>8.0700814352559682</v>
      </c>
      <c r="K11" s="132">
        <f t="shared" si="5"/>
        <v>76.510593774522633</v>
      </c>
      <c r="L11" s="133">
        <f t="shared" si="6"/>
        <v>73.974225338766232</v>
      </c>
      <c r="M11" s="132">
        <f t="shared" si="7"/>
        <v>98.750844024307909</v>
      </c>
      <c r="N11" s="133">
        <f t="shared" si="8"/>
        <v>89.365233816038</v>
      </c>
      <c r="O11" s="134">
        <f t="shared" si="9"/>
        <v>129.06819716407833</v>
      </c>
      <c r="P11" s="133">
        <f t="shared" si="10"/>
        <v>120.80590693148648</v>
      </c>
      <c r="Q11" t="str">
        <f t="shared" si="0"/>
        <v>Slovačka</v>
      </c>
      <c r="R11" s="142">
        <f t="shared" si="4"/>
        <v>6.9662595890602956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39</v>
      </c>
      <c r="B12" s="157">
        <v>2249</v>
      </c>
      <c r="C12" s="158">
        <v>14911</v>
      </c>
      <c r="D12" s="170">
        <f t="shared" si="1"/>
        <v>6.9662595890602956</v>
      </c>
      <c r="E12" s="159">
        <v>1767</v>
      </c>
      <c r="F12" s="158">
        <v>11750</v>
      </c>
      <c r="G12" s="160">
        <f t="shared" si="2"/>
        <v>6.3768241787464515</v>
      </c>
      <c r="H12" s="157">
        <v>1835</v>
      </c>
      <c r="I12" s="151">
        <v>12292</v>
      </c>
      <c r="J12" s="195">
        <f t="shared" si="3"/>
        <v>5.6778341824833367</v>
      </c>
      <c r="K12" s="132">
        <f t="shared" si="5"/>
        <v>127.27787209960384</v>
      </c>
      <c r="L12" s="133">
        <f t="shared" si="6"/>
        <v>126.90212765957448</v>
      </c>
      <c r="M12" s="132">
        <f t="shared" si="7"/>
        <v>122.56130790190736</v>
      </c>
      <c r="N12" s="133">
        <f t="shared" si="8"/>
        <v>121.30654083957045</v>
      </c>
      <c r="O12" s="134">
        <f t="shared" si="9"/>
        <v>96.294277929155314</v>
      </c>
      <c r="P12" s="133">
        <f t="shared" si="10"/>
        <v>95.590628050764721</v>
      </c>
      <c r="Q12" t="str">
        <f t="shared" si="0"/>
        <v>Poljska</v>
      </c>
      <c r="R12" s="142">
        <f t="shared" si="4"/>
        <v>5.0736757519411713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40</v>
      </c>
      <c r="B13" s="157">
        <v>1563</v>
      </c>
      <c r="C13" s="158">
        <v>10860</v>
      </c>
      <c r="D13" s="170">
        <f t="shared" si="1"/>
        <v>5.0736757519411713</v>
      </c>
      <c r="E13" s="159">
        <v>1459</v>
      </c>
      <c r="F13" s="158">
        <v>10553</v>
      </c>
      <c r="G13" s="160">
        <f t="shared" si="2"/>
        <v>5.7272021751754307</v>
      </c>
      <c r="H13" s="157">
        <v>1332</v>
      </c>
      <c r="I13" s="151">
        <v>9648</v>
      </c>
      <c r="J13" s="195">
        <f t="shared" si="3"/>
        <v>4.4565362994304616</v>
      </c>
      <c r="K13" s="132">
        <f t="shared" si="5"/>
        <v>107.12816997943797</v>
      </c>
      <c r="L13" s="133">
        <f t="shared" si="6"/>
        <v>102.90912536719416</v>
      </c>
      <c r="M13" s="132">
        <f t="shared" si="7"/>
        <v>117.34234234234233</v>
      </c>
      <c r="N13" s="133">
        <f t="shared" si="8"/>
        <v>112.56218905472637</v>
      </c>
      <c r="O13" s="134">
        <f t="shared" si="9"/>
        <v>109.53453453453454</v>
      </c>
      <c r="P13" s="133">
        <f t="shared" si="10"/>
        <v>109.3801824212272</v>
      </c>
      <c r="Q13" t="str">
        <f t="shared" si="0"/>
        <v>Italija</v>
      </c>
      <c r="R13" s="142">
        <f t="shared" si="4"/>
        <v>4.4041934911187317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41</v>
      </c>
      <c r="B14" s="157">
        <v>1753</v>
      </c>
      <c r="C14" s="158">
        <v>9427</v>
      </c>
      <c r="D14" s="170">
        <f>IF($C$83&lt;&gt;0,C14/$C$83*100,0)</f>
        <v>4.4041934911187317</v>
      </c>
      <c r="E14" s="159">
        <v>766</v>
      </c>
      <c r="F14" s="158">
        <v>4246</v>
      </c>
      <c r="G14" s="160">
        <f t="shared" si="2"/>
        <v>2.3043400394006328</v>
      </c>
      <c r="H14" s="157">
        <v>2292</v>
      </c>
      <c r="I14" s="151">
        <v>14101</v>
      </c>
      <c r="J14" s="195">
        <f t="shared" si="3"/>
        <v>6.5134347386265476</v>
      </c>
      <c r="K14" s="132">
        <f t="shared" si="5"/>
        <v>228.85117493472586</v>
      </c>
      <c r="L14" s="133">
        <f t="shared" si="6"/>
        <v>222.02072538860102</v>
      </c>
      <c r="M14" s="132">
        <f t="shared" si="7"/>
        <v>76.483420593368237</v>
      </c>
      <c r="N14" s="133">
        <f t="shared" si="8"/>
        <v>66.85341465144316</v>
      </c>
      <c r="O14" s="134">
        <f t="shared" si="9"/>
        <v>33.420593368237341</v>
      </c>
      <c r="P14" s="133">
        <f t="shared" si="10"/>
        <v>30.111339621303451</v>
      </c>
      <c r="Q14" t="str">
        <f t="shared" si="0"/>
        <v>Švicarska</v>
      </c>
      <c r="R14" s="142">
        <f t="shared" si="4"/>
        <v>1.8084897638825301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42</v>
      </c>
      <c r="B15" s="157">
        <v>634</v>
      </c>
      <c r="C15" s="158">
        <v>3871</v>
      </c>
      <c r="D15" s="170">
        <f t="shared" si="1"/>
        <v>1.8084897638825301</v>
      </c>
      <c r="E15" s="159">
        <v>527</v>
      </c>
      <c r="F15" s="158">
        <v>2856</v>
      </c>
      <c r="G15" s="160">
        <f t="shared" si="2"/>
        <v>1.5499753067659461</v>
      </c>
      <c r="H15" s="157">
        <v>485</v>
      </c>
      <c r="I15" s="151">
        <v>3047</v>
      </c>
      <c r="J15" s="195">
        <f t="shared" si="3"/>
        <v>1.4074488084955032</v>
      </c>
      <c r="K15" s="132">
        <f t="shared" si="5"/>
        <v>120.30360531309299</v>
      </c>
      <c r="L15" s="133">
        <f t="shared" si="6"/>
        <v>135.53921568627453</v>
      </c>
      <c r="M15" s="132">
        <f t="shared" si="7"/>
        <v>130.72164948453607</v>
      </c>
      <c r="N15" s="133">
        <f t="shared" si="8"/>
        <v>127.04299310797506</v>
      </c>
      <c r="O15" s="134">
        <f t="shared" si="9"/>
        <v>108.65979381443299</v>
      </c>
      <c r="P15" s="133">
        <f t="shared" si="10"/>
        <v>93.731539218903833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43</v>
      </c>
      <c r="B16" s="110">
        <v>581</v>
      </c>
      <c r="C16" s="11">
        <v>2921</v>
      </c>
      <c r="D16" s="171">
        <f t="shared" si="1"/>
        <v>1.3646599329116171</v>
      </c>
      <c r="E16" s="112">
        <v>336</v>
      </c>
      <c r="F16" s="11">
        <v>1534</v>
      </c>
      <c r="G16" s="131">
        <f t="shared" si="2"/>
        <v>0.83251474810187709</v>
      </c>
      <c r="H16" s="110">
        <v>428</v>
      </c>
      <c r="I16" s="11">
        <v>2030</v>
      </c>
      <c r="J16" s="196">
        <f t="shared" si="3"/>
        <v>0.93768332170852364</v>
      </c>
      <c r="K16" s="135">
        <f>IF(OR(B19&lt;&gt;0)*(E16&lt;&gt;0),B19/E16*100," ")</f>
        <v>101.19047619047619</v>
      </c>
      <c r="L16" s="136">
        <f>IF(OR(C19&lt;&gt;0)*(F16&lt;&gt;0),C19/F16*100," ")</f>
        <v>156.58409387222946</v>
      </c>
      <c r="M16" s="135">
        <f>IF(OR(B19&lt;&gt;0)*(H16&lt;&gt;0),B19/H16*100," ")</f>
        <v>79.43925233644859</v>
      </c>
      <c r="N16" s="136">
        <f>IF(OR(C19&lt;&gt;0)*(I16&lt;&gt;0),C19/I16*100," ")</f>
        <v>118.32512315270935</v>
      </c>
      <c r="O16" s="137">
        <f t="shared" si="9"/>
        <v>78.504672897196258</v>
      </c>
      <c r="P16" s="136">
        <f t="shared" si="10"/>
        <v>75.566502463054192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44</v>
      </c>
      <c r="B17" s="110">
        <v>457</v>
      </c>
      <c r="C17" s="11">
        <v>2477</v>
      </c>
      <c r="D17" s="171">
        <f t="shared" si="1"/>
        <v>1.1572278855946854</v>
      </c>
      <c r="E17" s="112">
        <v>133</v>
      </c>
      <c r="F17" s="11">
        <v>642</v>
      </c>
      <c r="G17" s="131">
        <f t="shared" si="2"/>
        <v>0.34841881895789123</v>
      </c>
      <c r="H17" s="110">
        <v>511</v>
      </c>
      <c r="I17" s="11">
        <v>2834</v>
      </c>
      <c r="J17" s="196">
        <f t="shared" si="3"/>
        <v>1.3090613466610621</v>
      </c>
      <c r="K17" s="135">
        <f>IF(OR(B22&lt;&gt;0)*(E17&lt;&gt;0),B22/E17*100," ")</f>
        <v>188.72180451127821</v>
      </c>
      <c r="L17" s="136">
        <f>IF(OR(C22&lt;&gt;0)*(F17&lt;&gt;0),C22/F17*100," ")</f>
        <v>228.81619937694703</v>
      </c>
      <c r="M17" s="135">
        <f>IF(OR(B22&lt;&gt;0)*(H17&lt;&gt;0),B22/H17*100," ")</f>
        <v>49.11937377690802</v>
      </c>
      <c r="N17" s="136">
        <f>IF(OR(C22&lt;&gt;0)*(I17&lt;&gt;0),C22/I17*100," ")</f>
        <v>51.834862385321102</v>
      </c>
      <c r="O17" s="137">
        <f t="shared" si="9"/>
        <v>26.027397260273972</v>
      </c>
      <c r="P17" s="136">
        <f t="shared" si="10"/>
        <v>22.653493295695132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46</v>
      </c>
      <c r="B18" s="110">
        <v>455</v>
      </c>
      <c r="C18" s="11">
        <v>2427</v>
      </c>
      <c r="D18" s="171">
        <f t="shared" si="1"/>
        <v>1.1338684208067424</v>
      </c>
      <c r="E18" s="112">
        <v>390</v>
      </c>
      <c r="F18" s="11">
        <v>2721</v>
      </c>
      <c r="G18" s="131">
        <f t="shared" si="2"/>
        <v>1.4767096672654549</v>
      </c>
      <c r="H18" s="110">
        <v>418</v>
      </c>
      <c r="I18" s="11">
        <v>2853</v>
      </c>
      <c r="J18" s="196">
        <f t="shared" si="3"/>
        <v>1.3178376930218809</v>
      </c>
      <c r="K18" s="135">
        <f>IF(OR(B20&lt;&gt;0)*(E18&lt;&gt;0),B20/E18*100," ")</f>
        <v>85.641025641025635</v>
      </c>
      <c r="L18" s="136">
        <f>IF(OR(C20&lt;&gt;0)*(F18&lt;&gt;0),C20/F18*100," ")</f>
        <v>77.251010657846379</v>
      </c>
      <c r="M18" s="135">
        <f>IF(OR(B20&lt;&gt;0)*(H18&lt;&gt;0),B20/H18*100," ")</f>
        <v>79.904306220095691</v>
      </c>
      <c r="N18" s="136">
        <f>IF(OR(C20&lt;&gt;0)*(I18&lt;&gt;0),C20/I18*100," ")</f>
        <v>73.676831405538039</v>
      </c>
      <c r="O18" s="137">
        <f t="shared" si="9"/>
        <v>93.301435406698559</v>
      </c>
      <c r="P18" s="136">
        <f t="shared" si="10"/>
        <v>95.3732912723449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45</v>
      </c>
      <c r="B19" s="184">
        <v>340</v>
      </c>
      <c r="C19" s="152">
        <v>2402</v>
      </c>
      <c r="D19" s="171">
        <f t="shared" si="1"/>
        <v>1.122188688412771</v>
      </c>
      <c r="E19" s="112">
        <v>203</v>
      </c>
      <c r="F19" s="11">
        <v>1048</v>
      </c>
      <c r="G19" s="131">
        <f t="shared" si="2"/>
        <v>0.56875844590010904</v>
      </c>
      <c r="H19" s="110">
        <v>300</v>
      </c>
      <c r="I19" s="11">
        <v>1803</v>
      </c>
      <c r="J19" s="196">
        <f t="shared" si="3"/>
        <v>0.83282907834505826</v>
      </c>
      <c r="K19" s="135">
        <f t="shared" ref="K19:L22" si="11">IF(OR(B19&lt;&gt;0)*(E19&lt;&gt;0),B19/E19*100," ")</f>
        <v>167.48768472906403</v>
      </c>
      <c r="L19" s="136">
        <f t="shared" si="11"/>
        <v>229.19847328244276</v>
      </c>
      <c r="M19" s="135">
        <f t="shared" ref="M19:N25" si="12">IF(OR(B23&lt;&gt;0)*(H19&lt;&gt;0),B23/H19*100," ")</f>
        <v>64</v>
      </c>
      <c r="N19" s="136">
        <f t="shared" si="12"/>
        <v>73.544093178036604</v>
      </c>
      <c r="O19" s="137">
        <f t="shared" si="9"/>
        <v>67.666666666666657</v>
      </c>
      <c r="P19" s="136">
        <f t="shared" si="10"/>
        <v>58.125346644481425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47</v>
      </c>
      <c r="B20" s="184">
        <v>334</v>
      </c>
      <c r="C20" s="152">
        <v>2102</v>
      </c>
      <c r="D20" s="171">
        <f t="shared" si="1"/>
        <v>0.98203189968511451</v>
      </c>
      <c r="E20" s="112">
        <v>297</v>
      </c>
      <c r="F20" s="11">
        <v>2047</v>
      </c>
      <c r="G20" s="131">
        <f t="shared" si="2"/>
        <v>1.1109241782037436</v>
      </c>
      <c r="H20" s="110">
        <v>237</v>
      </c>
      <c r="I20" s="11">
        <v>1768</v>
      </c>
      <c r="J20" s="196">
        <f t="shared" si="3"/>
        <v>0.81666212452249742</v>
      </c>
      <c r="K20" s="135">
        <f t="shared" si="11"/>
        <v>112.45791245791246</v>
      </c>
      <c r="L20" s="136">
        <f t="shared" si="11"/>
        <v>102.68685881778212</v>
      </c>
      <c r="M20" s="135">
        <f t="shared" si="12"/>
        <v>94.092827004219416</v>
      </c>
      <c r="N20" s="136">
        <f t="shared" si="12"/>
        <v>63.235294117647058</v>
      </c>
      <c r="O20" s="137">
        <f t="shared" si="9"/>
        <v>125.31645569620254</v>
      </c>
      <c r="P20" s="136">
        <f t="shared" si="10"/>
        <v>115.78054298642535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48</v>
      </c>
      <c r="B21" s="110">
        <v>266</v>
      </c>
      <c r="C21" s="11">
        <v>1904</v>
      </c>
      <c r="D21" s="171">
        <f t="shared" si="1"/>
        <v>0.88952841912486103</v>
      </c>
      <c r="E21" s="112">
        <v>219</v>
      </c>
      <c r="F21" s="11">
        <v>1526</v>
      </c>
      <c r="G21" s="131">
        <f t="shared" si="2"/>
        <v>0.8281730805759222</v>
      </c>
      <c r="H21" s="110">
        <v>258</v>
      </c>
      <c r="I21" s="11">
        <v>1794</v>
      </c>
      <c r="J21" s="196">
        <f t="shared" si="3"/>
        <v>0.82867186164782836</v>
      </c>
      <c r="K21" s="135">
        <f t="shared" si="11"/>
        <v>121.46118721461188</v>
      </c>
      <c r="L21" s="136">
        <f t="shared" si="11"/>
        <v>124.77064220183487</v>
      </c>
      <c r="M21" s="135">
        <f t="shared" si="12"/>
        <v>72.093023255813947</v>
      </c>
      <c r="N21" s="136">
        <f t="shared" si="12"/>
        <v>41.694537346711257</v>
      </c>
      <c r="O21" s="137">
        <f t="shared" si="9"/>
        <v>84.883720930232556</v>
      </c>
      <c r="P21" s="136">
        <f t="shared" si="10"/>
        <v>85.061315496098103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49</v>
      </c>
      <c r="B22" s="184">
        <v>251</v>
      </c>
      <c r="C22" s="152">
        <v>1469</v>
      </c>
      <c r="D22" s="171">
        <f t="shared" si="1"/>
        <v>0.68630107546975883</v>
      </c>
      <c r="E22" s="112">
        <v>273</v>
      </c>
      <c r="F22" s="11">
        <v>1777</v>
      </c>
      <c r="G22" s="131">
        <f t="shared" si="2"/>
        <v>0.96439289920276128</v>
      </c>
      <c r="H22" s="110">
        <v>337</v>
      </c>
      <c r="I22" s="11">
        <v>1856</v>
      </c>
      <c r="J22" s="196">
        <f t="shared" si="3"/>
        <v>0.85731046556207879</v>
      </c>
      <c r="K22" s="135">
        <f t="shared" si="11"/>
        <v>91.941391941391942</v>
      </c>
      <c r="L22" s="224">
        <f t="shared" si="11"/>
        <v>82.66741699493528</v>
      </c>
      <c r="M22" s="135">
        <f t="shared" si="12"/>
        <v>42.136498516320472</v>
      </c>
      <c r="N22" s="136">
        <f t="shared" si="12"/>
        <v>32.058189655172413</v>
      </c>
      <c r="O22" s="137">
        <f t="shared" si="9"/>
        <v>81.008902077151333</v>
      </c>
      <c r="P22" s="136">
        <f t="shared" si="10"/>
        <v>95.743534482758619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50</v>
      </c>
      <c r="B23" s="184">
        <v>192</v>
      </c>
      <c r="C23" s="152">
        <v>1326</v>
      </c>
      <c r="D23" s="171">
        <f t="shared" si="1"/>
        <v>0.61949300617624248</v>
      </c>
      <c r="E23" s="112">
        <v>10</v>
      </c>
      <c r="F23" s="11">
        <v>38</v>
      </c>
      <c r="G23" s="131">
        <f t="shared" si="2"/>
        <v>2.0622920748286398E-2</v>
      </c>
      <c r="H23" s="110">
        <v>131</v>
      </c>
      <c r="I23" s="11">
        <v>1103</v>
      </c>
      <c r="J23" s="196">
        <f t="shared" si="3"/>
        <v>0.50949000189384319</v>
      </c>
      <c r="K23" s="135">
        <f>IF(OR(B23&lt;&gt;0)*(E23&lt;&gt;0),B23/E23*100," ")</f>
        <v>1920</v>
      </c>
      <c r="L23" s="136">
        <f>IF(OR(C27&lt;&gt;0)*(F23&lt;&gt;0),C27/F23*100," ")</f>
        <v>1486.8421052631579</v>
      </c>
      <c r="M23" s="135">
        <f t="shared" si="12"/>
        <v>48.854961832061065</v>
      </c>
      <c r="N23" s="136">
        <f t="shared" si="12"/>
        <v>51.223934723481413</v>
      </c>
      <c r="O23" s="137">
        <f t="shared" si="9"/>
        <v>7.6335877862595423</v>
      </c>
      <c r="P23" s="136">
        <f t="shared" si="10"/>
        <v>3.445149592021759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51</v>
      </c>
      <c r="B24" s="184">
        <v>223</v>
      </c>
      <c r="C24" s="152">
        <v>1118</v>
      </c>
      <c r="D24" s="171">
        <f t="shared" si="1"/>
        <v>0.52231763265840048</v>
      </c>
      <c r="E24" s="112">
        <v>199</v>
      </c>
      <c r="F24" s="11">
        <v>1146</v>
      </c>
      <c r="G24" s="131">
        <f t="shared" si="2"/>
        <v>0.62194387309305821</v>
      </c>
      <c r="H24" s="110">
        <v>231</v>
      </c>
      <c r="I24" s="11">
        <v>1315</v>
      </c>
      <c r="J24" s="196">
        <f t="shared" si="3"/>
        <v>0.60741555076192544</v>
      </c>
      <c r="K24" s="135">
        <f>IF(OR(B28&lt;&gt;0)*(E24&lt;&gt;0),B28/E24*100," ")</f>
        <v>59.798994974874375</v>
      </c>
      <c r="L24" s="136">
        <f>IF(OR(C28&lt;&gt;0)*(F24&lt;&gt;0),C28/F24*100," ")</f>
        <v>48.778359511343808</v>
      </c>
      <c r="M24" s="135">
        <f t="shared" si="12"/>
        <v>51.515151515151516</v>
      </c>
      <c r="N24" s="136">
        <f t="shared" si="12"/>
        <v>42.50950570342205</v>
      </c>
      <c r="O24" s="137">
        <f t="shared" si="9"/>
        <v>86.147186147186147</v>
      </c>
      <c r="P24" s="136">
        <f t="shared" si="10"/>
        <v>87.148288973384027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52</v>
      </c>
      <c r="B25" s="184">
        <v>186</v>
      </c>
      <c r="C25" s="152">
        <v>748</v>
      </c>
      <c r="D25" s="171">
        <f t="shared" si="1"/>
        <v>0.34945759322762393</v>
      </c>
      <c r="E25" s="112">
        <v>139</v>
      </c>
      <c r="F25" s="11">
        <v>541</v>
      </c>
      <c r="G25" s="131">
        <f t="shared" si="2"/>
        <v>0.29360526644270901</v>
      </c>
      <c r="H25" s="110">
        <v>242</v>
      </c>
      <c r="I25" s="11">
        <v>1046</v>
      </c>
      <c r="J25" s="196">
        <f t="shared" si="3"/>
        <v>0.48316096281138704</v>
      </c>
      <c r="K25" s="135">
        <f>IF(OR(B29&lt;&gt;0)*(E25&lt;&gt;0),B29/E25*100," ")</f>
        <v>53.956834532374096</v>
      </c>
      <c r="L25" s="136">
        <f>IF(OR(C29&lt;&gt;0)*(F25&lt;&gt;0),C29/F25*100," ")</f>
        <v>76.709796672828105</v>
      </c>
      <c r="M25" s="135">
        <f t="shared" si="12"/>
        <v>30.991735537190085</v>
      </c>
      <c r="N25" s="136">
        <f t="shared" si="12"/>
        <v>39.674952198852772</v>
      </c>
      <c r="O25" s="137">
        <f t="shared" si="9"/>
        <v>57.438016528925615</v>
      </c>
      <c r="P25" s="136">
        <f t="shared" si="10"/>
        <v>51.720841300191204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53</v>
      </c>
      <c r="B26" s="184">
        <v>142</v>
      </c>
      <c r="C26" s="152">
        <v>595</v>
      </c>
      <c r="D26" s="171">
        <f t="shared" si="1"/>
        <v>0.27797763097651906</v>
      </c>
      <c r="E26" s="112">
        <v>68</v>
      </c>
      <c r="F26" s="11">
        <v>431</v>
      </c>
      <c r="G26" s="131">
        <f t="shared" si="2"/>
        <v>0.2339073379608273</v>
      </c>
      <c r="H26" s="110">
        <v>151</v>
      </c>
      <c r="I26" s="11">
        <v>686</v>
      </c>
      <c r="J26" s="196">
        <f t="shared" si="3"/>
        <v>0.31687229492219077</v>
      </c>
      <c r="K26" s="135">
        <f>IF(OR(B16&lt;&gt;0)*(E26&lt;&gt;0),B16/E26*100," ")</f>
        <v>854.41176470588243</v>
      </c>
      <c r="L26" s="136">
        <f>IF(OR(C16&lt;&gt;0)*(F26&lt;&gt;0),C16/F26*100," ")</f>
        <v>677.72621809744771</v>
      </c>
      <c r="M26" s="135">
        <f>IF(OR(B16&lt;&gt;0)*(H26&lt;&gt;0),B16/H26*100," ")</f>
        <v>384.76821192052978</v>
      </c>
      <c r="N26" s="136">
        <f>IF(OR(C16&lt;&gt;0)*(I26&lt;&gt;0),C16/I26*100," ")</f>
        <v>425.801749271137</v>
      </c>
      <c r="O26" s="137">
        <f t="shared" si="9"/>
        <v>45.033112582781456</v>
      </c>
      <c r="P26" s="136">
        <f t="shared" si="10"/>
        <v>62.827988338192419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55</v>
      </c>
      <c r="B27" s="184">
        <v>64</v>
      </c>
      <c r="C27" s="152">
        <v>565</v>
      </c>
      <c r="D27" s="171">
        <f t="shared" si="1"/>
        <v>0.26396195210375339</v>
      </c>
      <c r="E27" s="112">
        <v>130</v>
      </c>
      <c r="F27" s="11">
        <v>1121</v>
      </c>
      <c r="G27" s="131">
        <f t="shared" si="2"/>
        <v>0.60837616207444867</v>
      </c>
      <c r="H27" s="110">
        <v>289</v>
      </c>
      <c r="I27" s="11">
        <v>2722</v>
      </c>
      <c r="J27" s="196">
        <f t="shared" si="3"/>
        <v>1.2573270944288677</v>
      </c>
      <c r="K27" s="135">
        <f>IF(OR(B30&lt;&gt;0)*(E27&lt;&gt;0),B30/E27*100," ")</f>
        <v>40</v>
      </c>
      <c r="L27" s="136">
        <f>IF(OR(C30&lt;&gt;0)*(F27&lt;&gt;0),C30/F27*100," ")</f>
        <v>24.531668153434431</v>
      </c>
      <c r="M27" s="135">
        <f>IF(OR(B30&lt;&gt;0)*(H27&lt;&gt;0),B30/H27*100," ")</f>
        <v>17.993079584775089</v>
      </c>
      <c r="N27" s="136">
        <f>IF(OR(C30&lt;&gt;0)*(I27&lt;&gt;0),C30/I27*100," ")</f>
        <v>10.102865540044085</v>
      </c>
      <c r="O27" s="137">
        <f t="shared" si="9"/>
        <v>44.982698961937714</v>
      </c>
      <c r="P27" s="136">
        <f t="shared" si="10"/>
        <v>41.182953710506979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54</v>
      </c>
      <c r="B28" s="110">
        <v>119</v>
      </c>
      <c r="C28" s="11">
        <v>559</v>
      </c>
      <c r="D28" s="171">
        <f t="shared" si="1"/>
        <v>0.26115881632920024</v>
      </c>
      <c r="E28" s="112">
        <v>31</v>
      </c>
      <c r="F28" s="11">
        <v>156</v>
      </c>
      <c r="G28" s="131">
        <f t="shared" si="2"/>
        <v>8.4662516756123116E-2</v>
      </c>
      <c r="H28" s="110">
        <v>96</v>
      </c>
      <c r="I28" s="11">
        <v>460</v>
      </c>
      <c r="J28" s="196">
        <f t="shared" si="3"/>
        <v>0.21247996452508419</v>
      </c>
      <c r="K28" s="135">
        <f>IF(OR(B21&lt;&gt;0)*(E28&lt;&gt;0),B21/E28*100," ")</f>
        <v>858.0645161290322</v>
      </c>
      <c r="L28" s="136">
        <f>IF(OR(C21&lt;&gt;0)*(F28&lt;&gt;0),C21/F28*100," ")</f>
        <v>1220.5128205128203</v>
      </c>
      <c r="M28" s="135">
        <f>IF(OR(B21&lt;&gt;0)*(H28&lt;&gt;0),B21/H28*100," ")</f>
        <v>277.08333333333337</v>
      </c>
      <c r="N28" s="136">
        <f>IF(OR(C21&lt;&gt;0)*(I28&lt;&gt;0),C21/I28*100," ")</f>
        <v>413.91304347826087</v>
      </c>
      <c r="O28" s="137">
        <f t="shared" si="9"/>
        <v>32.291666666666671</v>
      </c>
      <c r="P28" s="136">
        <f t="shared" si="10"/>
        <v>33.913043478260867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56</v>
      </c>
      <c r="B29" s="110">
        <v>75</v>
      </c>
      <c r="C29" s="11">
        <v>415</v>
      </c>
      <c r="D29" s="171">
        <f t="shared" si="1"/>
        <v>0.19388355773992508</v>
      </c>
      <c r="E29" s="112">
        <v>11</v>
      </c>
      <c r="F29" s="11">
        <v>53</v>
      </c>
      <c r="G29" s="131">
        <f t="shared" si="2"/>
        <v>2.876354735945208E-2</v>
      </c>
      <c r="H29" s="110">
        <v>83</v>
      </c>
      <c r="I29" s="11">
        <v>533</v>
      </c>
      <c r="J29" s="196">
        <f t="shared" si="3"/>
        <v>0.24619961106928231</v>
      </c>
      <c r="K29" s="135">
        <f t="shared" ref="K29:K38" si="13">IF(OR(B31&lt;&gt;0)*(E29&lt;&gt;0),B31/E29*100," ")</f>
        <v>481.81818181818181</v>
      </c>
      <c r="L29" s="136">
        <f t="shared" ref="L29:L38" si="14">IF(OR(C31&lt;&gt;0)*(F29&lt;&gt;0),C31/F29*100," ")</f>
        <v>515.09433962264154</v>
      </c>
      <c r="M29" s="135">
        <f>IF(OR(B31&lt;&gt;0)*(H29&lt;&gt;0),B31/H29*100," ")</f>
        <v>63.855421686746979</v>
      </c>
      <c r="N29" s="136">
        <f>IF(OR(C31&lt;&gt;0)*(I29&lt;&gt;0),C31/I29*100," ")</f>
        <v>51.219512195121951</v>
      </c>
      <c r="O29" s="137">
        <f t="shared" si="9"/>
        <v>13.253012048192772</v>
      </c>
      <c r="P29" s="136">
        <f t="shared" si="10"/>
        <v>9.9437148217636029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57</v>
      </c>
      <c r="B30" s="110">
        <v>52</v>
      </c>
      <c r="C30" s="11">
        <v>275</v>
      </c>
      <c r="D30" s="171">
        <f t="shared" si="1"/>
        <v>0.12847705633368528</v>
      </c>
      <c r="E30" s="112">
        <v>19</v>
      </c>
      <c r="F30" s="11">
        <v>49</v>
      </c>
      <c r="G30" s="131">
        <f t="shared" si="2"/>
        <v>2.6592713596474565E-2</v>
      </c>
      <c r="H30" s="110">
        <v>58</v>
      </c>
      <c r="I30" s="11">
        <v>311</v>
      </c>
      <c r="J30" s="196">
        <f t="shared" si="3"/>
        <v>0.14365493253761127</v>
      </c>
      <c r="K30" s="135">
        <f t="shared" si="13"/>
        <v>131.57894736842107</v>
      </c>
      <c r="L30" s="136">
        <f t="shared" si="14"/>
        <v>491.83673469387753</v>
      </c>
      <c r="M30" s="135">
        <f>IF(OR(B30&lt;&gt;0)*(H30&lt;&gt;0),B30/H30*100," ")</f>
        <v>89.65517241379311</v>
      </c>
      <c r="N30" s="136">
        <f t="shared" ref="N30:N38" si="15">IF(OR(C32&lt;&gt;0)*(I30&lt;&gt;0),C32/I30*100," ")</f>
        <v>77.491961414791007</v>
      </c>
      <c r="O30" s="137">
        <f t="shared" si="9"/>
        <v>32.758620689655174</v>
      </c>
      <c r="P30" s="136">
        <f t="shared" si="10"/>
        <v>15.755627009646304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58</v>
      </c>
      <c r="B31" s="110">
        <v>53</v>
      </c>
      <c r="C31" s="11">
        <v>273</v>
      </c>
      <c r="D31" s="171">
        <f t="shared" si="1"/>
        <v>0.12754267774216757</v>
      </c>
      <c r="E31" s="112">
        <v>59</v>
      </c>
      <c r="F31" s="11">
        <v>207</v>
      </c>
      <c r="G31" s="131">
        <f t="shared" si="2"/>
        <v>0.11234064723408643</v>
      </c>
      <c r="H31" s="110">
        <v>105</v>
      </c>
      <c r="I31" s="11">
        <v>762</v>
      </c>
      <c r="J31" s="196">
        <f t="shared" si="3"/>
        <v>0.35197768036546556</v>
      </c>
      <c r="K31" s="135">
        <f t="shared" si="13"/>
        <v>47.457627118644069</v>
      </c>
      <c r="L31" s="136">
        <f t="shared" si="14"/>
        <v>107.24637681159422</v>
      </c>
      <c r="M31" s="135">
        <f t="shared" ref="M31:M38" si="16">IF(OR(B33&lt;&gt;0)*(H31&lt;&gt;0),B33/H31*100," ")</f>
        <v>26.666666666666668</v>
      </c>
      <c r="N31" s="136">
        <f t="shared" si="15"/>
        <v>29.133858267716533</v>
      </c>
      <c r="O31" s="137">
        <f t="shared" si="9"/>
        <v>56.19047619047619</v>
      </c>
      <c r="P31" s="136">
        <f t="shared" si="10"/>
        <v>27.165354330708663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59</v>
      </c>
      <c r="B32" s="110">
        <v>25</v>
      </c>
      <c r="C32" s="11">
        <v>241</v>
      </c>
      <c r="D32" s="171">
        <f t="shared" si="1"/>
        <v>0.11259262027788419</v>
      </c>
      <c r="E32" s="112">
        <v>8</v>
      </c>
      <c r="F32" s="11">
        <v>23</v>
      </c>
      <c r="G32" s="131">
        <f t="shared" si="2"/>
        <v>1.2482294137120714E-2</v>
      </c>
      <c r="H32" s="110">
        <v>39</v>
      </c>
      <c r="I32" s="11">
        <v>222</v>
      </c>
      <c r="J32" s="196">
        <f t="shared" si="3"/>
        <v>0.10254467853167107</v>
      </c>
      <c r="K32" s="135">
        <f t="shared" si="13"/>
        <v>625</v>
      </c>
      <c r="L32" s="136">
        <f t="shared" si="14"/>
        <v>939.13043478260875</v>
      </c>
      <c r="M32" s="135">
        <f t="shared" si="16"/>
        <v>128.2051282051282</v>
      </c>
      <c r="N32" s="136">
        <f t="shared" si="15"/>
        <v>97.297297297297305</v>
      </c>
      <c r="O32" s="137">
        <f t="shared" si="9"/>
        <v>20.512820512820511</v>
      </c>
      <c r="P32" s="136">
        <f t="shared" si="10"/>
        <v>10.36036036036036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60</v>
      </c>
      <c r="B33" s="110">
        <v>28</v>
      </c>
      <c r="C33" s="11">
        <v>222</v>
      </c>
      <c r="D33" s="171">
        <f t="shared" si="1"/>
        <v>0.10371602365846593</v>
      </c>
      <c r="E33" s="112">
        <v>9</v>
      </c>
      <c r="F33" s="11">
        <v>88</v>
      </c>
      <c r="G33" s="131">
        <f t="shared" si="2"/>
        <v>4.7758342785505344E-2</v>
      </c>
      <c r="H33" s="110">
        <v>15</v>
      </c>
      <c r="I33" s="11">
        <v>122</v>
      </c>
      <c r="J33" s="196">
        <f t="shared" si="3"/>
        <v>5.6353381895783199E-2</v>
      </c>
      <c r="K33" s="135">
        <f t="shared" si="13"/>
        <v>366.66666666666663</v>
      </c>
      <c r="L33" s="136">
        <f t="shared" si="14"/>
        <v>226.13636363636363</v>
      </c>
      <c r="M33" s="135">
        <f t="shared" si="16"/>
        <v>220.00000000000003</v>
      </c>
      <c r="N33" s="136">
        <f t="shared" si="15"/>
        <v>163.11475409836063</v>
      </c>
      <c r="O33" s="137">
        <f t="shared" si="9"/>
        <v>60</v>
      </c>
      <c r="P33" s="136">
        <f t="shared" si="10"/>
        <v>72.131147540983605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61</v>
      </c>
      <c r="B34" s="110">
        <v>50</v>
      </c>
      <c r="C34" s="11">
        <v>216</v>
      </c>
      <c r="D34" s="171">
        <f t="shared" si="1"/>
        <v>0.1009128878839128</v>
      </c>
      <c r="E34" s="112">
        <v>19</v>
      </c>
      <c r="F34" s="11">
        <v>91</v>
      </c>
      <c r="G34" s="131">
        <f t="shared" si="2"/>
        <v>4.9386468107738481E-2</v>
      </c>
      <c r="H34" s="110">
        <v>58</v>
      </c>
      <c r="I34" s="11">
        <v>219</v>
      </c>
      <c r="J34" s="196">
        <f t="shared" si="3"/>
        <v>0.10115893963259442</v>
      </c>
      <c r="K34" s="135">
        <f t="shared" si="13"/>
        <v>157.89473684210526</v>
      </c>
      <c r="L34" s="136">
        <f t="shared" si="14"/>
        <v>147.25274725274727</v>
      </c>
      <c r="M34" s="135">
        <f t="shared" si="16"/>
        <v>51.724137931034484</v>
      </c>
      <c r="N34" s="136">
        <f t="shared" si="15"/>
        <v>61.187214611872143</v>
      </c>
      <c r="O34" s="137">
        <f t="shared" si="9"/>
        <v>32.758620689655174</v>
      </c>
      <c r="P34" s="136">
        <f t="shared" si="10"/>
        <v>41.55251141552511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62</v>
      </c>
      <c r="B35" s="110">
        <v>33</v>
      </c>
      <c r="C35" s="11">
        <v>199</v>
      </c>
      <c r="D35" s="171">
        <f t="shared" si="1"/>
        <v>9.2970669856012253E-2</v>
      </c>
      <c r="E35" s="112">
        <v>30</v>
      </c>
      <c r="F35" s="11">
        <v>192</v>
      </c>
      <c r="G35" s="131">
        <f t="shared" si="2"/>
        <v>0.10420002062292075</v>
      </c>
      <c r="H35" s="110">
        <v>48</v>
      </c>
      <c r="I35" s="11">
        <v>313</v>
      </c>
      <c r="J35" s="196">
        <f t="shared" si="3"/>
        <v>0.14457875847032903</v>
      </c>
      <c r="K35" s="135">
        <f t="shared" si="13"/>
        <v>16.666666666666664</v>
      </c>
      <c r="L35" s="136">
        <f t="shared" si="14"/>
        <v>65.625</v>
      </c>
      <c r="M35" s="135">
        <f t="shared" si="16"/>
        <v>10.416666666666668</v>
      </c>
      <c r="N35" s="136">
        <f t="shared" si="15"/>
        <v>40.255591054313101</v>
      </c>
      <c r="O35" s="137">
        <f t="shared" si="9"/>
        <v>62.5</v>
      </c>
      <c r="P35" s="136">
        <f t="shared" si="10"/>
        <v>61.341853035143771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63</v>
      </c>
      <c r="B36" s="110">
        <v>30</v>
      </c>
      <c r="C36" s="11">
        <v>134</v>
      </c>
      <c r="D36" s="171">
        <f t="shared" si="1"/>
        <v>6.2603365631686642E-2</v>
      </c>
      <c r="E36" s="112">
        <v>23</v>
      </c>
      <c r="F36" s="11">
        <v>109</v>
      </c>
      <c r="G36" s="131">
        <f t="shared" si="2"/>
        <v>5.9155220041137303E-2</v>
      </c>
      <c r="H36" s="110">
        <v>59</v>
      </c>
      <c r="I36" s="11">
        <v>288</v>
      </c>
      <c r="J36" s="196">
        <f t="shared" si="3"/>
        <v>0.13303093431135704</v>
      </c>
      <c r="K36" s="135">
        <f t="shared" si="13"/>
        <v>65.217391304347828</v>
      </c>
      <c r="L36" s="136">
        <f t="shared" si="14"/>
        <v>103.6697247706422</v>
      </c>
      <c r="M36" s="135">
        <f t="shared" si="16"/>
        <v>25.423728813559322</v>
      </c>
      <c r="N36" s="136">
        <f t="shared" si="15"/>
        <v>39.236111111111107</v>
      </c>
      <c r="O36" s="137">
        <f t="shared" si="9"/>
        <v>38.983050847457626</v>
      </c>
      <c r="P36" s="136">
        <f t="shared" si="10"/>
        <v>37.847222222222221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64</v>
      </c>
      <c r="B37" s="110">
        <v>5</v>
      </c>
      <c r="C37" s="11">
        <v>126</v>
      </c>
      <c r="D37" s="171">
        <f t="shared" si="1"/>
        <v>5.8865851265615804E-2</v>
      </c>
      <c r="E37" s="112">
        <v>3</v>
      </c>
      <c r="F37" s="11">
        <v>15</v>
      </c>
      <c r="G37" s="131">
        <f t="shared" si="2"/>
        <v>8.1406266111656838E-3</v>
      </c>
      <c r="H37" s="110">
        <v>8</v>
      </c>
      <c r="I37" s="11">
        <v>20</v>
      </c>
      <c r="J37" s="196">
        <f t="shared" si="3"/>
        <v>9.2382593271775736E-3</v>
      </c>
      <c r="K37" s="135">
        <f t="shared" si="13"/>
        <v>900</v>
      </c>
      <c r="L37" s="136">
        <f t="shared" si="14"/>
        <v>633.33333333333326</v>
      </c>
      <c r="M37" s="135">
        <f t="shared" si="16"/>
        <v>337.5</v>
      </c>
      <c r="N37" s="136">
        <f t="shared" si="15"/>
        <v>475</v>
      </c>
      <c r="O37" s="137">
        <f t="shared" si="9"/>
        <v>37.5</v>
      </c>
      <c r="P37" s="136">
        <f t="shared" si="10"/>
        <v>75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65</v>
      </c>
      <c r="B38" s="110">
        <v>15</v>
      </c>
      <c r="C38" s="11">
        <v>113</v>
      </c>
      <c r="D38" s="171">
        <f t="shared" ref="D38:D69" si="17">IF($C$83&lt;&gt;0,C38/$C$83*100,0)</f>
        <v>5.2792390420750686E-2</v>
      </c>
      <c r="E38" s="112">
        <v>7</v>
      </c>
      <c r="F38" s="11">
        <v>47</v>
      </c>
      <c r="G38" s="131">
        <f t="shared" ref="G38:G69" si="18">IF($F$83&lt;&gt;0,F38/$F$83*100,0)</f>
        <v>2.5507296714985809E-2</v>
      </c>
      <c r="H38" s="110">
        <v>64</v>
      </c>
      <c r="I38" s="11">
        <v>377</v>
      </c>
      <c r="J38" s="196">
        <f t="shared" ref="J38:J69" si="19">IF($I$83&lt;&gt;0,I38/$I$83*100,0)</f>
        <v>0.17414118831729725</v>
      </c>
      <c r="K38" s="135">
        <f t="shared" si="13"/>
        <v>357.14285714285717</v>
      </c>
      <c r="L38" s="136">
        <f t="shared" si="14"/>
        <v>191.48936170212767</v>
      </c>
      <c r="M38" s="135">
        <f t="shared" si="16"/>
        <v>39.0625</v>
      </c>
      <c r="N38" s="136">
        <f t="shared" si="15"/>
        <v>23.872679045092838</v>
      </c>
      <c r="O38" s="238">
        <f t="shared" si="9"/>
        <v>10.9375</v>
      </c>
      <c r="P38" s="136">
        <f t="shared" si="10"/>
        <v>12.46684350132626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66</v>
      </c>
      <c r="B39" s="110">
        <v>27</v>
      </c>
      <c r="C39" s="11">
        <v>95</v>
      </c>
      <c r="D39" s="171">
        <f t="shared" si="17"/>
        <v>4.438298309709128E-2</v>
      </c>
      <c r="E39" s="112">
        <v>11</v>
      </c>
      <c r="F39" s="11">
        <v>81</v>
      </c>
      <c r="G39" s="131">
        <f t="shared" si="18"/>
        <v>4.3959383700294688E-2</v>
      </c>
      <c r="H39" s="110">
        <v>51</v>
      </c>
      <c r="I39" s="11">
        <v>233</v>
      </c>
      <c r="J39" s="196">
        <f t="shared" si="19"/>
        <v>0.10762572116161873</v>
      </c>
      <c r="K39" s="135">
        <f>IF(OR(B17&lt;&gt;0)*(E39&lt;&gt;0),B17/E39*100," ")</f>
        <v>4154.545454545455</v>
      </c>
      <c r="L39" s="136">
        <f>IF(OR(C17&lt;&gt;0)*(F39&lt;&gt;0),C17/F39*100," ")</f>
        <v>3058.0246913580245</v>
      </c>
      <c r="M39" s="135">
        <f>IF(OR(B17&lt;&gt;0)*(H39&lt;&gt;0),B17/H39*100," ")</f>
        <v>896.07843137254906</v>
      </c>
      <c r="N39" s="136">
        <f>IF(OR(C17&lt;&gt;0)*(I39&lt;&gt;0),C17/I39*100," ")</f>
        <v>1063.0901287553647</v>
      </c>
      <c r="O39" s="137">
        <f t="shared" si="9"/>
        <v>21.568627450980394</v>
      </c>
      <c r="P39" s="136">
        <f t="shared" si="10"/>
        <v>34.763948497854074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67</v>
      </c>
      <c r="B40" s="110">
        <v>25</v>
      </c>
      <c r="C40" s="11">
        <v>90</v>
      </c>
      <c r="D40" s="171">
        <f t="shared" si="17"/>
        <v>4.2047036618297E-2</v>
      </c>
      <c r="E40" s="112">
        <v>17</v>
      </c>
      <c r="F40" s="11">
        <v>67</v>
      </c>
      <c r="G40" s="131">
        <f t="shared" si="18"/>
        <v>3.6361465529873384E-2</v>
      </c>
      <c r="H40" s="110">
        <v>14</v>
      </c>
      <c r="I40" s="11">
        <v>112</v>
      </c>
      <c r="J40" s="196">
        <f t="shared" si="19"/>
        <v>5.1734252232194411E-2</v>
      </c>
      <c r="K40" s="135">
        <f t="shared" ref="K40:L45" si="20">IF(OR(B41&lt;&gt;0)*(E40&lt;&gt;0),B41/E40*100," ")</f>
        <v>70.588235294117652</v>
      </c>
      <c r="L40" s="136">
        <f t="shared" si="20"/>
        <v>114.92537313432835</v>
      </c>
      <c r="M40" s="135">
        <f t="shared" ref="M40:N45" si="21">IF(OR(B41&lt;&gt;0)*(H40&lt;&gt;0),B41/H40*100," ")</f>
        <v>85.714285714285708</v>
      </c>
      <c r="N40" s="136">
        <f t="shared" si="21"/>
        <v>68.75</v>
      </c>
      <c r="O40" s="137">
        <f t="shared" si="9"/>
        <v>121.42857142857142</v>
      </c>
      <c r="P40" s="136">
        <f t="shared" si="10"/>
        <v>59.821428571428569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68</v>
      </c>
      <c r="B41" s="110">
        <v>12</v>
      </c>
      <c r="C41" s="11">
        <v>77</v>
      </c>
      <c r="D41" s="171">
        <f t="shared" si="17"/>
        <v>3.5973575773431882E-2</v>
      </c>
      <c r="E41" s="112">
        <v>8</v>
      </c>
      <c r="F41" s="11">
        <v>39</v>
      </c>
      <c r="G41" s="131">
        <f t="shared" si="18"/>
        <v>2.1165629189030779E-2</v>
      </c>
      <c r="H41" s="110">
        <v>27</v>
      </c>
      <c r="I41" s="11">
        <v>107</v>
      </c>
      <c r="J41" s="196">
        <f t="shared" si="19"/>
        <v>4.9424687400400021E-2</v>
      </c>
      <c r="K41" s="135">
        <f t="shared" si="20"/>
        <v>162.5</v>
      </c>
      <c r="L41" s="136">
        <f t="shared" si="20"/>
        <v>158.97435897435898</v>
      </c>
      <c r="M41" s="135">
        <f t="shared" si="21"/>
        <v>48.148148148148145</v>
      </c>
      <c r="N41" s="136">
        <f t="shared" si="21"/>
        <v>57.943925233644855</v>
      </c>
      <c r="O41" s="137">
        <f t="shared" si="9"/>
        <v>29.629629629629626</v>
      </c>
      <c r="P41" s="136">
        <f t="shared" si="10"/>
        <v>36.44859813084112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69</v>
      </c>
      <c r="B42" s="110">
        <v>13</v>
      </c>
      <c r="C42" s="11">
        <v>62</v>
      </c>
      <c r="D42" s="171">
        <f t="shared" si="17"/>
        <v>2.8965736337049047E-2</v>
      </c>
      <c r="E42" s="112">
        <v>13</v>
      </c>
      <c r="F42" s="11">
        <v>44</v>
      </c>
      <c r="G42" s="131">
        <f t="shared" si="18"/>
        <v>2.3879171392752672E-2</v>
      </c>
      <c r="H42" s="110">
        <v>10</v>
      </c>
      <c r="I42" s="11">
        <v>52</v>
      </c>
      <c r="J42" s="196">
        <f t="shared" si="19"/>
        <v>2.4019474250661688E-2</v>
      </c>
      <c r="K42" s="135">
        <f t="shared" si="20"/>
        <v>146.15384615384613</v>
      </c>
      <c r="L42" s="136">
        <f t="shared" si="20"/>
        <v>138.63636363636365</v>
      </c>
      <c r="M42" s="135">
        <f t="shared" si="21"/>
        <v>190</v>
      </c>
      <c r="N42" s="136">
        <f t="shared" si="21"/>
        <v>117.30769230769231</v>
      </c>
      <c r="O42" s="137">
        <f t="shared" si="9"/>
        <v>130</v>
      </c>
      <c r="P42" s="136">
        <f t="shared" si="10"/>
        <v>84.615384615384613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70</v>
      </c>
      <c r="B43" s="110">
        <v>19</v>
      </c>
      <c r="C43" s="11">
        <v>61</v>
      </c>
      <c r="D43" s="171">
        <f t="shared" si="17"/>
        <v>2.8498547041290189E-2</v>
      </c>
      <c r="E43" s="112">
        <v>26</v>
      </c>
      <c r="F43" s="11">
        <v>98</v>
      </c>
      <c r="G43" s="131">
        <f t="shared" si="18"/>
        <v>5.3185427192949129E-2</v>
      </c>
      <c r="H43" s="110">
        <v>34</v>
      </c>
      <c r="I43" s="11">
        <v>149</v>
      </c>
      <c r="J43" s="196">
        <f t="shared" si="19"/>
        <v>6.8825031987472918E-2</v>
      </c>
      <c r="K43" s="135">
        <f t="shared" si="20"/>
        <v>61.53846153846154</v>
      </c>
      <c r="L43" s="136">
        <f t="shared" si="20"/>
        <v>60.204081632653065</v>
      </c>
      <c r="M43" s="135">
        <f t="shared" si="21"/>
        <v>47.058823529411761</v>
      </c>
      <c r="N43" s="136">
        <f t="shared" si="21"/>
        <v>39.597315436241608</v>
      </c>
      <c r="O43" s="137">
        <f t="shared" si="9"/>
        <v>76.470588235294116</v>
      </c>
      <c r="P43" s="136">
        <f t="shared" si="10"/>
        <v>65.771812080536918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71</v>
      </c>
      <c r="B44" s="110">
        <v>16</v>
      </c>
      <c r="C44" s="11">
        <v>59</v>
      </c>
      <c r="D44" s="171">
        <f t="shared" si="17"/>
        <v>2.756416844977248E-2</v>
      </c>
      <c r="E44" s="112">
        <v>10</v>
      </c>
      <c r="F44" s="11">
        <v>64</v>
      </c>
      <c r="G44" s="131">
        <f t="shared" si="18"/>
        <v>3.4733340207640254E-2</v>
      </c>
      <c r="H44" s="110">
        <v>9</v>
      </c>
      <c r="I44" s="11">
        <v>49</v>
      </c>
      <c r="J44" s="196">
        <f t="shared" si="19"/>
        <v>2.2633735351585055E-2</v>
      </c>
      <c r="K44" s="135">
        <f t="shared" si="20"/>
        <v>100</v>
      </c>
      <c r="L44" s="136">
        <f t="shared" si="20"/>
        <v>85.9375</v>
      </c>
      <c r="M44" s="135">
        <f t="shared" si="21"/>
        <v>111.11111111111111</v>
      </c>
      <c r="N44" s="136">
        <f t="shared" si="21"/>
        <v>112.24489795918366</v>
      </c>
      <c r="O44" s="137">
        <f t="shared" si="9"/>
        <v>111.11111111111111</v>
      </c>
      <c r="P44" s="136">
        <f t="shared" si="10"/>
        <v>130.61224489795919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72</v>
      </c>
      <c r="B45" s="110">
        <v>10</v>
      </c>
      <c r="C45" s="11">
        <v>55</v>
      </c>
      <c r="D45" s="171">
        <f t="shared" si="17"/>
        <v>2.5695411266737054E-2</v>
      </c>
      <c r="E45" s="112">
        <v>6</v>
      </c>
      <c r="F45" s="11">
        <v>33</v>
      </c>
      <c r="G45" s="131">
        <f t="shared" si="18"/>
        <v>1.7909378544564505E-2</v>
      </c>
      <c r="H45" s="110">
        <v>12</v>
      </c>
      <c r="I45" s="11">
        <v>33</v>
      </c>
      <c r="J45" s="196">
        <f t="shared" si="19"/>
        <v>1.5243127889842995E-2</v>
      </c>
      <c r="K45" s="135">
        <f t="shared" si="20"/>
        <v>100</v>
      </c>
      <c r="L45" s="136">
        <f t="shared" si="20"/>
        <v>160.60606060606059</v>
      </c>
      <c r="M45" s="135">
        <f t="shared" si="21"/>
        <v>50</v>
      </c>
      <c r="N45" s="136">
        <f t="shared" si="21"/>
        <v>160.60606060606059</v>
      </c>
      <c r="O45" s="137">
        <f t="shared" si="9"/>
        <v>50</v>
      </c>
      <c r="P45" s="136">
        <f t="shared" si="10"/>
        <v>100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73</v>
      </c>
      <c r="B46" s="110">
        <v>6</v>
      </c>
      <c r="C46" s="11">
        <v>53</v>
      </c>
      <c r="D46" s="171">
        <f t="shared" si="17"/>
        <v>2.4761032675219345E-2</v>
      </c>
      <c r="E46" s="112">
        <v>18</v>
      </c>
      <c r="F46" s="11">
        <v>84</v>
      </c>
      <c r="G46" s="131">
        <f t="shared" si="18"/>
        <v>4.5587509022527825E-2</v>
      </c>
      <c r="H46" s="110">
        <v>10</v>
      </c>
      <c r="I46" s="11">
        <v>79</v>
      </c>
      <c r="J46" s="196">
        <f t="shared" si="19"/>
        <v>3.6491124342351411E-2</v>
      </c>
      <c r="K46" s="135">
        <f>IF(OR(B18&lt;&gt;0)*(E46&lt;&gt;0),B18/E46*100," ")</f>
        <v>2527.7777777777778</v>
      </c>
      <c r="L46" s="136">
        <f>IF(OR(C46&lt;&gt;0)*(F46&lt;&gt;0),C46/F46*100," ")</f>
        <v>63.095238095238095</v>
      </c>
      <c r="M46" s="135">
        <f>IF(OR(B18&lt;&gt;0)*(H46&lt;&gt;0),B18/H46*100," ")</f>
        <v>4550</v>
      </c>
      <c r="N46" s="136">
        <f>IF(OR(C18&lt;&gt;0)*(I46&lt;&gt;0),C18/I46*100," ")</f>
        <v>3072.1518987341769</v>
      </c>
      <c r="O46" s="137">
        <f t="shared" si="9"/>
        <v>180</v>
      </c>
      <c r="P46" s="136">
        <f t="shared" si="10"/>
        <v>106.32911392405062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74</v>
      </c>
      <c r="B47" s="110">
        <v>11</v>
      </c>
      <c r="C47" s="11">
        <v>53</v>
      </c>
      <c r="D47" s="171">
        <f t="shared" si="17"/>
        <v>2.4761032675219345E-2</v>
      </c>
      <c r="E47" s="112">
        <v>9</v>
      </c>
      <c r="F47" s="11">
        <v>70</v>
      </c>
      <c r="G47" s="131">
        <f t="shared" si="18"/>
        <v>3.7989590852106521E-2</v>
      </c>
      <c r="H47" s="110">
        <v>19</v>
      </c>
      <c r="I47" s="11">
        <v>86</v>
      </c>
      <c r="J47" s="196">
        <f t="shared" si="19"/>
        <v>3.9724515106863562E-2</v>
      </c>
      <c r="K47" s="135">
        <f t="shared" si="5"/>
        <v>122.22222222222223</v>
      </c>
      <c r="L47" s="136">
        <f t="shared" si="6"/>
        <v>75.714285714285708</v>
      </c>
      <c r="M47" s="135">
        <f t="shared" si="7"/>
        <v>57.894736842105267</v>
      </c>
      <c r="N47" s="136">
        <f t="shared" si="8"/>
        <v>61.627906976744185</v>
      </c>
      <c r="O47" s="137">
        <f t="shared" si="9"/>
        <v>47.368421052631575</v>
      </c>
      <c r="P47" s="136">
        <f t="shared" si="10"/>
        <v>81.395348837209298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75</v>
      </c>
      <c r="B48" s="110">
        <v>9</v>
      </c>
      <c r="C48" s="11">
        <v>37</v>
      </c>
      <c r="D48" s="171">
        <f t="shared" si="17"/>
        <v>1.7286003943077655E-2</v>
      </c>
      <c r="E48" s="112">
        <v>7</v>
      </c>
      <c r="F48" s="11">
        <v>37</v>
      </c>
      <c r="G48" s="131">
        <f t="shared" si="18"/>
        <v>2.008021230754202E-2</v>
      </c>
      <c r="H48" s="110">
        <v>8</v>
      </c>
      <c r="I48" s="11">
        <v>35</v>
      </c>
      <c r="J48" s="196">
        <f t="shared" si="19"/>
        <v>1.6166953822560753E-2</v>
      </c>
      <c r="K48" s="135">
        <f t="shared" si="5"/>
        <v>128.57142857142858</v>
      </c>
      <c r="L48" s="136">
        <f t="shared" si="6"/>
        <v>100</v>
      </c>
      <c r="M48" s="242"/>
      <c r="N48" s="143"/>
      <c r="O48" s="137">
        <f t="shared" si="9"/>
        <v>87.5</v>
      </c>
      <c r="P48" s="136">
        <f t="shared" si="10"/>
        <v>105.71428571428572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76</v>
      </c>
      <c r="B49" s="110">
        <v>11</v>
      </c>
      <c r="C49" s="11">
        <v>36</v>
      </c>
      <c r="D49" s="171">
        <f t="shared" si="17"/>
        <v>1.6818814647318801E-2</v>
      </c>
      <c r="E49" s="112">
        <v>10</v>
      </c>
      <c r="F49" s="11">
        <v>20</v>
      </c>
      <c r="G49" s="131">
        <f t="shared" si="18"/>
        <v>1.0854168814887578E-2</v>
      </c>
      <c r="H49" s="110">
        <v>7</v>
      </c>
      <c r="I49" s="11">
        <v>28</v>
      </c>
      <c r="J49" s="196">
        <f t="shared" si="19"/>
        <v>1.2933563058048603E-2</v>
      </c>
      <c r="K49" s="135">
        <f t="shared" si="5"/>
        <v>110.00000000000001</v>
      </c>
      <c r="L49" s="136">
        <f t="shared" si="6"/>
        <v>180</v>
      </c>
      <c r="M49" s="135">
        <f t="shared" ref="M49:M57" si="22">IF(OR(B48&lt;&gt;0)*(H48&lt;&gt;0),B48/H48*100," ")</f>
        <v>112.5</v>
      </c>
      <c r="N49" s="136">
        <f t="shared" ref="N49:N57" si="23">IF(OR(C48&lt;&gt;0)*(I48&lt;&gt;0),C48/I48*100," ")</f>
        <v>105.71428571428572</v>
      </c>
      <c r="O49" s="137">
        <f t="shared" si="9"/>
        <v>142.85714285714286</v>
      </c>
      <c r="P49" s="237">
        <f t="shared" si="10"/>
        <v>71.428571428571431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77</v>
      </c>
      <c r="B50" s="110">
        <v>4</v>
      </c>
      <c r="C50" s="11">
        <v>25</v>
      </c>
      <c r="D50" s="171">
        <f t="shared" si="17"/>
        <v>1.1679732393971388E-2</v>
      </c>
      <c r="E50" s="112">
        <v>2</v>
      </c>
      <c r="F50" s="11">
        <v>2</v>
      </c>
      <c r="G50" s="131">
        <f t="shared" si="18"/>
        <v>1.0854168814887579E-3</v>
      </c>
      <c r="H50" s="110">
        <v>1</v>
      </c>
      <c r="I50" s="11">
        <v>4</v>
      </c>
      <c r="J50" s="196">
        <f t="shared" si="19"/>
        <v>1.8476518654355146E-3</v>
      </c>
      <c r="K50" s="135">
        <f t="shared" si="5"/>
        <v>200</v>
      </c>
      <c r="L50" s="136">
        <f t="shared" si="6"/>
        <v>1250</v>
      </c>
      <c r="M50" s="135">
        <f t="shared" si="22"/>
        <v>157.14285714285714</v>
      </c>
      <c r="N50" s="136">
        <f t="shared" si="23"/>
        <v>128.57142857142858</v>
      </c>
      <c r="O50" s="137">
        <f t="shared" si="9"/>
        <v>200</v>
      </c>
      <c r="P50" s="237">
        <f t="shared" si="10"/>
        <v>50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78</v>
      </c>
      <c r="B51" s="110">
        <v>6</v>
      </c>
      <c r="C51" s="11">
        <v>24</v>
      </c>
      <c r="D51" s="171">
        <f t="shared" si="17"/>
        <v>1.1212543098212534E-2</v>
      </c>
      <c r="E51" s="112">
        <v>0</v>
      </c>
      <c r="F51" s="11">
        <v>0</v>
      </c>
      <c r="G51" s="131">
        <f t="shared" si="18"/>
        <v>0</v>
      </c>
      <c r="H51" s="110">
        <v>5</v>
      </c>
      <c r="I51" s="11">
        <v>21</v>
      </c>
      <c r="J51" s="196">
        <f t="shared" si="19"/>
        <v>9.7001722935364521E-3</v>
      </c>
      <c r="K51" s="135" t="str">
        <f t="shared" si="5"/>
        <v xml:space="preserve"> </v>
      </c>
      <c r="L51" s="136" t="str">
        <f t="shared" si="6"/>
        <v xml:space="preserve"> </v>
      </c>
      <c r="M51" s="135">
        <f t="shared" si="22"/>
        <v>400</v>
      </c>
      <c r="N51" s="136">
        <f t="shared" si="23"/>
        <v>625</v>
      </c>
      <c r="O51" s="137" t="str">
        <f t="shared" si="9"/>
        <v xml:space="preserve"> </v>
      </c>
      <c r="P51" s="237" t="str">
        <f t="shared" si="10"/>
        <v xml:space="preserve"> 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79</v>
      </c>
      <c r="B52" s="110">
        <v>7</v>
      </c>
      <c r="C52" s="11">
        <v>23</v>
      </c>
      <c r="D52" s="171">
        <f t="shared" si="17"/>
        <v>1.0745353802453677E-2</v>
      </c>
      <c r="E52" s="112">
        <v>1</v>
      </c>
      <c r="F52" s="11">
        <v>5</v>
      </c>
      <c r="G52" s="131">
        <f t="shared" si="18"/>
        <v>2.7135422037218946E-3</v>
      </c>
      <c r="H52" s="110">
        <v>4</v>
      </c>
      <c r="I52" s="11">
        <v>11</v>
      </c>
      <c r="J52" s="196">
        <f t="shared" si="19"/>
        <v>5.0810426299476652E-3</v>
      </c>
      <c r="K52" s="135">
        <f t="shared" si="5"/>
        <v>700</v>
      </c>
      <c r="L52" s="136">
        <f t="shared" si="6"/>
        <v>459.99999999999994</v>
      </c>
      <c r="M52" s="135">
        <f t="shared" si="22"/>
        <v>120</v>
      </c>
      <c r="N52" s="136">
        <f t="shared" si="23"/>
        <v>114.28571428571428</v>
      </c>
      <c r="O52" s="137">
        <f t="shared" si="9"/>
        <v>25</v>
      </c>
      <c r="P52" s="237">
        <f t="shared" si="10"/>
        <v>45.454545454545453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80</v>
      </c>
      <c r="B53" s="110">
        <v>3</v>
      </c>
      <c r="C53" s="11">
        <v>20</v>
      </c>
      <c r="D53" s="171">
        <f t="shared" si="17"/>
        <v>9.3437859151771115E-3</v>
      </c>
      <c r="E53" s="112">
        <v>0</v>
      </c>
      <c r="F53" s="11">
        <v>0</v>
      </c>
      <c r="G53" s="131">
        <f t="shared" si="18"/>
        <v>0</v>
      </c>
      <c r="H53" s="110">
        <v>6</v>
      </c>
      <c r="I53" s="11">
        <v>28</v>
      </c>
      <c r="J53" s="196">
        <f t="shared" si="19"/>
        <v>1.2933563058048603E-2</v>
      </c>
      <c r="K53" s="135" t="str">
        <f t="shared" si="5"/>
        <v xml:space="preserve"> </v>
      </c>
      <c r="L53" s="136" t="str">
        <f t="shared" si="6"/>
        <v xml:space="preserve"> </v>
      </c>
      <c r="M53" s="135">
        <f t="shared" si="22"/>
        <v>175</v>
      </c>
      <c r="N53" s="136">
        <f t="shared" si="23"/>
        <v>209.09090909090909</v>
      </c>
      <c r="O53" s="137" t="str">
        <f t="shared" si="9"/>
        <v xml:space="preserve"> </v>
      </c>
      <c r="P53" s="237" t="str">
        <f t="shared" si="10"/>
        <v xml:space="preserve"> 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81</v>
      </c>
      <c r="B54" s="110">
        <v>5</v>
      </c>
      <c r="C54" s="11">
        <v>20</v>
      </c>
      <c r="D54" s="171">
        <f t="shared" si="17"/>
        <v>9.3437859151771115E-3</v>
      </c>
      <c r="E54" s="112">
        <v>3</v>
      </c>
      <c r="F54" s="11">
        <v>11</v>
      </c>
      <c r="G54" s="131">
        <f t="shared" si="18"/>
        <v>5.9697928481881679E-3</v>
      </c>
      <c r="H54" s="110">
        <v>0</v>
      </c>
      <c r="I54" s="11">
        <v>0</v>
      </c>
      <c r="J54" s="196">
        <f t="shared" si="19"/>
        <v>0</v>
      </c>
      <c r="K54" s="135">
        <f t="shared" si="5"/>
        <v>166.66666666666669</v>
      </c>
      <c r="L54" s="136">
        <f t="shared" si="6"/>
        <v>181.81818181818181</v>
      </c>
      <c r="M54" s="135">
        <f t="shared" si="22"/>
        <v>50</v>
      </c>
      <c r="N54" s="136">
        <f t="shared" si="23"/>
        <v>71.428571428571431</v>
      </c>
      <c r="O54" s="238" t="str">
        <f t="shared" si="9"/>
        <v xml:space="preserve"> </v>
      </c>
      <c r="P54" s="237" t="str">
        <f t="shared" si="10"/>
        <v xml:space="preserve"> 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82</v>
      </c>
      <c r="B55" s="110">
        <v>7</v>
      </c>
      <c r="C55" s="11">
        <v>19</v>
      </c>
      <c r="D55" s="171">
        <f t="shared" si="17"/>
        <v>8.876596619418255E-3</v>
      </c>
      <c r="E55" s="112">
        <v>0</v>
      </c>
      <c r="F55" s="11">
        <v>0</v>
      </c>
      <c r="G55" s="131">
        <f t="shared" si="18"/>
        <v>0</v>
      </c>
      <c r="H55" s="110">
        <v>7</v>
      </c>
      <c r="I55" s="11">
        <v>11</v>
      </c>
      <c r="J55" s="196">
        <f t="shared" si="19"/>
        <v>5.0810426299476652E-3</v>
      </c>
      <c r="K55" s="135" t="str">
        <f t="shared" si="5"/>
        <v xml:space="preserve"> </v>
      </c>
      <c r="L55" s="136" t="str">
        <f t="shared" si="6"/>
        <v xml:space="preserve"> </v>
      </c>
      <c r="M55" s="135" t="str">
        <f t="shared" si="22"/>
        <v xml:space="preserve"> </v>
      </c>
      <c r="N55" s="136" t="str">
        <f t="shared" si="23"/>
        <v xml:space="preserve"> </v>
      </c>
      <c r="O55" s="137" t="str">
        <f t="shared" si="9"/>
        <v xml:space="preserve"> </v>
      </c>
      <c r="P55" s="237" t="str">
        <f t="shared" si="10"/>
        <v xml:space="preserve"> 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83</v>
      </c>
      <c r="B56" s="110">
        <v>12</v>
      </c>
      <c r="C56" s="11">
        <v>19</v>
      </c>
      <c r="D56" s="171">
        <f t="shared" si="17"/>
        <v>8.876596619418255E-3</v>
      </c>
      <c r="E56" s="112">
        <v>15</v>
      </c>
      <c r="F56" s="11">
        <v>26</v>
      </c>
      <c r="G56" s="131">
        <f t="shared" si="18"/>
        <v>1.4110419459353853E-2</v>
      </c>
      <c r="H56" s="110">
        <v>15</v>
      </c>
      <c r="I56" s="11">
        <v>55</v>
      </c>
      <c r="J56" s="196">
        <f t="shared" si="19"/>
        <v>2.5405213149738325E-2</v>
      </c>
      <c r="K56" s="135">
        <f t="shared" si="5"/>
        <v>80</v>
      </c>
      <c r="L56" s="136">
        <f t="shared" si="6"/>
        <v>73.076923076923066</v>
      </c>
      <c r="M56" s="135">
        <f t="shared" si="22"/>
        <v>100</v>
      </c>
      <c r="N56" s="136">
        <f t="shared" si="23"/>
        <v>172.72727272727272</v>
      </c>
      <c r="O56" s="137">
        <f t="shared" si="9"/>
        <v>100</v>
      </c>
      <c r="P56" s="237">
        <f t="shared" si="10"/>
        <v>47.272727272727273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84</v>
      </c>
      <c r="B57" s="110">
        <v>5</v>
      </c>
      <c r="C57" s="11">
        <v>19</v>
      </c>
      <c r="D57" s="171">
        <f t="shared" si="17"/>
        <v>8.876596619418255E-3</v>
      </c>
      <c r="E57" s="112">
        <v>11</v>
      </c>
      <c r="F57" s="11">
        <v>64</v>
      </c>
      <c r="G57" s="131">
        <f t="shared" si="18"/>
        <v>3.4733340207640254E-2</v>
      </c>
      <c r="H57" s="110">
        <v>10</v>
      </c>
      <c r="I57" s="11">
        <v>96</v>
      </c>
      <c r="J57" s="196">
        <f t="shared" si="19"/>
        <v>4.4343644770452356E-2</v>
      </c>
      <c r="K57" s="135">
        <f t="shared" si="5"/>
        <v>45.454545454545453</v>
      </c>
      <c r="L57" s="136">
        <f t="shared" si="6"/>
        <v>29.6875</v>
      </c>
      <c r="M57" s="135">
        <f t="shared" si="22"/>
        <v>80</v>
      </c>
      <c r="N57" s="136">
        <f t="shared" si="23"/>
        <v>34.545454545454547</v>
      </c>
      <c r="O57" s="137">
        <f t="shared" si="9"/>
        <v>110.00000000000001</v>
      </c>
      <c r="P57" s="237">
        <f t="shared" si="10"/>
        <v>66.666666666666657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87</v>
      </c>
      <c r="B58" s="110">
        <v>4</v>
      </c>
      <c r="C58" s="11">
        <v>16</v>
      </c>
      <c r="D58" s="171">
        <f t="shared" si="17"/>
        <v>7.4750287321416892E-3</v>
      </c>
      <c r="E58" s="112">
        <v>8</v>
      </c>
      <c r="F58" s="11">
        <v>16</v>
      </c>
      <c r="G58" s="131">
        <f t="shared" si="18"/>
        <v>8.6833350519100634E-3</v>
      </c>
      <c r="H58" s="110">
        <v>7</v>
      </c>
      <c r="I58" s="11">
        <v>22</v>
      </c>
      <c r="J58" s="196">
        <f t="shared" si="19"/>
        <v>1.016208525989533E-2</v>
      </c>
      <c r="K58" s="135">
        <f t="shared" si="5"/>
        <v>50</v>
      </c>
      <c r="L58" s="136">
        <f t="shared" si="6"/>
        <v>100</v>
      </c>
      <c r="M58" s="135">
        <f t="shared" si="7"/>
        <v>57.142857142857139</v>
      </c>
      <c r="N58" s="136">
        <f t="shared" si="8"/>
        <v>72.727272727272734</v>
      </c>
      <c r="O58" s="137">
        <f t="shared" si="9"/>
        <v>114.28571428571428</v>
      </c>
      <c r="P58" s="136">
        <f t="shared" si="10"/>
        <v>72.727272727272734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85</v>
      </c>
      <c r="B59" s="110">
        <v>3</v>
      </c>
      <c r="C59" s="11">
        <v>12</v>
      </c>
      <c r="D59" s="171">
        <f t="shared" si="17"/>
        <v>5.6062715491062669E-3</v>
      </c>
      <c r="E59" s="112">
        <v>0</v>
      </c>
      <c r="F59" s="11">
        <v>0</v>
      </c>
      <c r="G59" s="131">
        <f t="shared" si="18"/>
        <v>0</v>
      </c>
      <c r="H59" s="110">
        <v>13</v>
      </c>
      <c r="I59" s="11">
        <v>37</v>
      </c>
      <c r="J59" s="196">
        <f t="shared" si="19"/>
        <v>1.709077975527851E-2</v>
      </c>
      <c r="K59" s="135" t="str">
        <f t="shared" si="5"/>
        <v xml:space="preserve"> </v>
      </c>
      <c r="L59" s="136" t="str">
        <f t="shared" si="6"/>
        <v xml:space="preserve"> </v>
      </c>
      <c r="M59" s="135">
        <f t="shared" si="7"/>
        <v>23.076923076923077</v>
      </c>
      <c r="N59" s="136">
        <f t="shared" si="8"/>
        <v>32.432432432432435</v>
      </c>
      <c r="O59" s="137" t="str">
        <f t="shared" si="9"/>
        <v xml:space="preserve"> </v>
      </c>
      <c r="P59" s="136" t="str">
        <f t="shared" si="10"/>
        <v xml:space="preserve"> 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86</v>
      </c>
      <c r="B60" s="110">
        <v>4</v>
      </c>
      <c r="C60" s="11">
        <v>12</v>
      </c>
      <c r="D60" s="171">
        <f t="shared" si="17"/>
        <v>5.6062715491062669E-3</v>
      </c>
      <c r="E60" s="112">
        <v>0</v>
      </c>
      <c r="F60" s="11">
        <v>0</v>
      </c>
      <c r="G60" s="131">
        <f t="shared" si="18"/>
        <v>0</v>
      </c>
      <c r="H60" s="110">
        <v>2</v>
      </c>
      <c r="I60" s="11">
        <v>6</v>
      </c>
      <c r="J60" s="196">
        <f t="shared" si="19"/>
        <v>2.7714777981532723E-3</v>
      </c>
      <c r="K60" s="135" t="str">
        <f t="shared" si="5"/>
        <v xml:space="preserve"> </v>
      </c>
      <c r="L60" s="136" t="str">
        <f t="shared" si="6"/>
        <v xml:space="preserve"> </v>
      </c>
      <c r="M60" s="135">
        <f t="shared" si="7"/>
        <v>200</v>
      </c>
      <c r="N60" s="136">
        <f t="shared" si="8"/>
        <v>200</v>
      </c>
      <c r="O60" s="238" t="str">
        <f t="shared" si="9"/>
        <v xml:space="preserve"> </v>
      </c>
      <c r="P60" s="136" t="str">
        <f t="shared" si="10"/>
        <v xml:space="preserve"> 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88</v>
      </c>
      <c r="B61" s="110">
        <v>4</v>
      </c>
      <c r="C61" s="11">
        <v>10</v>
      </c>
      <c r="D61" s="171">
        <f t="shared" si="17"/>
        <v>4.6718929575885557E-3</v>
      </c>
      <c r="E61" s="112">
        <v>3</v>
      </c>
      <c r="F61" s="11">
        <v>6</v>
      </c>
      <c r="G61" s="131">
        <f t="shared" si="18"/>
        <v>3.2562506444662733E-3</v>
      </c>
      <c r="H61" s="110">
        <v>6</v>
      </c>
      <c r="I61" s="11">
        <v>12</v>
      </c>
      <c r="J61" s="196">
        <f t="shared" si="19"/>
        <v>5.5429555963065445E-3</v>
      </c>
      <c r="K61" s="135">
        <f t="shared" si="5"/>
        <v>133.33333333333331</v>
      </c>
      <c r="L61" s="136">
        <f t="shared" si="6"/>
        <v>166.66666666666669</v>
      </c>
      <c r="M61" s="135">
        <f t="shared" si="7"/>
        <v>66.666666666666657</v>
      </c>
      <c r="N61" s="136">
        <f t="shared" si="8"/>
        <v>83.333333333333343</v>
      </c>
      <c r="O61" s="238">
        <f t="shared" si="9"/>
        <v>50</v>
      </c>
      <c r="P61" s="136">
        <f t="shared" si="10"/>
        <v>50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89</v>
      </c>
      <c r="B62" s="110">
        <v>2</v>
      </c>
      <c r="C62" s="11">
        <v>8</v>
      </c>
      <c r="D62" s="171">
        <f t="shared" si="17"/>
        <v>3.7375143660708446E-3</v>
      </c>
      <c r="E62" s="112">
        <v>16</v>
      </c>
      <c r="F62" s="11">
        <v>64</v>
      </c>
      <c r="G62" s="131">
        <f t="shared" si="18"/>
        <v>3.4733340207640254E-2</v>
      </c>
      <c r="H62" s="110">
        <v>1</v>
      </c>
      <c r="I62" s="11">
        <v>9</v>
      </c>
      <c r="J62" s="196">
        <f t="shared" si="19"/>
        <v>4.1572166972299075E-3</v>
      </c>
      <c r="K62" s="135">
        <f t="shared" si="5"/>
        <v>12.5</v>
      </c>
      <c r="L62" s="136">
        <f t="shared" si="6"/>
        <v>12.5</v>
      </c>
      <c r="M62" s="135">
        <f t="shared" si="7"/>
        <v>200</v>
      </c>
      <c r="N62" s="136">
        <f t="shared" si="8"/>
        <v>88.888888888888886</v>
      </c>
      <c r="O62" s="238">
        <f t="shared" si="9"/>
        <v>1600</v>
      </c>
      <c r="P62" s="136">
        <f t="shared" si="10"/>
        <v>711.11111111111109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90</v>
      </c>
      <c r="B63" s="110">
        <v>2</v>
      </c>
      <c r="C63" s="11">
        <v>8</v>
      </c>
      <c r="D63" s="171">
        <f t="shared" si="17"/>
        <v>3.7375143660708446E-3</v>
      </c>
      <c r="E63" s="112">
        <v>0</v>
      </c>
      <c r="F63" s="11">
        <v>0</v>
      </c>
      <c r="G63" s="131">
        <f t="shared" si="18"/>
        <v>0</v>
      </c>
      <c r="H63" s="110">
        <v>0</v>
      </c>
      <c r="I63" s="11">
        <v>0</v>
      </c>
      <c r="J63" s="196">
        <f t="shared" si="19"/>
        <v>0</v>
      </c>
      <c r="K63" s="135" t="str">
        <f t="shared" si="5"/>
        <v xml:space="preserve"> </v>
      </c>
      <c r="L63" s="136" t="str">
        <f t="shared" si="6"/>
        <v xml:space="preserve"> </v>
      </c>
      <c r="M63" s="135" t="str">
        <f t="shared" si="7"/>
        <v xml:space="preserve"> </v>
      </c>
      <c r="N63" s="136" t="str">
        <f t="shared" si="8"/>
        <v xml:space="preserve"> </v>
      </c>
      <c r="O63" s="238" t="str">
        <f t="shared" si="9"/>
        <v xml:space="preserve"> </v>
      </c>
      <c r="P63" s="136" t="str">
        <f t="shared" si="10"/>
        <v xml:space="preserve"> 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91</v>
      </c>
      <c r="B64" s="110">
        <v>2</v>
      </c>
      <c r="C64" s="11">
        <v>7</v>
      </c>
      <c r="D64" s="171">
        <f t="shared" si="17"/>
        <v>3.2703250703119886E-3</v>
      </c>
      <c r="E64" s="112">
        <v>4</v>
      </c>
      <c r="F64" s="11">
        <v>8</v>
      </c>
      <c r="G64" s="131">
        <f t="shared" si="18"/>
        <v>4.3416675259550317E-3</v>
      </c>
      <c r="H64" s="110">
        <v>15</v>
      </c>
      <c r="I64" s="11">
        <v>50</v>
      </c>
      <c r="J64" s="196">
        <f t="shared" si="19"/>
        <v>2.3095648317943931E-2</v>
      </c>
      <c r="K64" s="135">
        <f t="shared" si="5"/>
        <v>50</v>
      </c>
      <c r="L64" s="136">
        <f t="shared" si="6"/>
        <v>87.5</v>
      </c>
      <c r="M64" s="135">
        <f t="shared" si="7"/>
        <v>13.333333333333334</v>
      </c>
      <c r="N64" s="136">
        <f t="shared" si="8"/>
        <v>14.000000000000002</v>
      </c>
      <c r="O64" s="137">
        <f t="shared" si="9"/>
        <v>26.666666666666668</v>
      </c>
      <c r="P64" s="136">
        <f t="shared" si="10"/>
        <v>16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92</v>
      </c>
      <c r="B65" s="110">
        <v>1</v>
      </c>
      <c r="C65" s="11">
        <v>6</v>
      </c>
      <c r="D65" s="171">
        <f t="shared" si="17"/>
        <v>2.8031357745531334E-3</v>
      </c>
      <c r="E65" s="112">
        <v>5</v>
      </c>
      <c r="F65" s="11">
        <v>15</v>
      </c>
      <c r="G65" s="131">
        <f t="shared" si="18"/>
        <v>8.1406266111656838E-3</v>
      </c>
      <c r="H65" s="110">
        <v>7</v>
      </c>
      <c r="I65" s="11">
        <v>31</v>
      </c>
      <c r="J65" s="196">
        <f t="shared" si="19"/>
        <v>1.431930195712524E-2</v>
      </c>
      <c r="K65" s="135">
        <f t="shared" si="5"/>
        <v>20</v>
      </c>
      <c r="L65" s="136">
        <f t="shared" si="6"/>
        <v>40</v>
      </c>
      <c r="M65" s="135">
        <f t="shared" si="7"/>
        <v>14.285714285714285</v>
      </c>
      <c r="N65" s="136">
        <f t="shared" si="8"/>
        <v>19.35483870967742</v>
      </c>
      <c r="O65" s="238">
        <f t="shared" si="9"/>
        <v>71.428571428571431</v>
      </c>
      <c r="P65" s="136">
        <f t="shared" si="10"/>
        <v>48.387096774193552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93</v>
      </c>
      <c r="B66" s="110">
        <v>2</v>
      </c>
      <c r="C66" s="11">
        <v>6</v>
      </c>
      <c r="D66" s="171">
        <f t="shared" si="17"/>
        <v>2.8031357745531334E-3</v>
      </c>
      <c r="E66" s="112">
        <v>2</v>
      </c>
      <c r="F66" s="11">
        <v>20</v>
      </c>
      <c r="G66" s="131">
        <f t="shared" si="18"/>
        <v>1.0854168814887578E-2</v>
      </c>
      <c r="H66" s="110">
        <v>1</v>
      </c>
      <c r="I66" s="11">
        <v>1</v>
      </c>
      <c r="J66" s="196">
        <f t="shared" si="19"/>
        <v>4.6191296635887864E-4</v>
      </c>
      <c r="K66" s="135">
        <f t="shared" si="5"/>
        <v>100</v>
      </c>
      <c r="L66" s="136">
        <f t="shared" si="6"/>
        <v>30</v>
      </c>
      <c r="M66" s="135">
        <f t="shared" si="7"/>
        <v>200</v>
      </c>
      <c r="N66" s="136">
        <f t="shared" si="8"/>
        <v>600</v>
      </c>
      <c r="O66" s="137">
        <f t="shared" si="9"/>
        <v>200</v>
      </c>
      <c r="P66" s="136">
        <f t="shared" si="10"/>
        <v>2000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94</v>
      </c>
      <c r="B67" s="110">
        <v>2</v>
      </c>
      <c r="C67" s="11">
        <v>3</v>
      </c>
      <c r="D67" s="171">
        <f t="shared" si="17"/>
        <v>1.4015678872765667E-3</v>
      </c>
      <c r="E67" s="112">
        <v>3</v>
      </c>
      <c r="F67" s="11">
        <v>26</v>
      </c>
      <c r="G67" s="131">
        <f t="shared" si="18"/>
        <v>1.4110419459353853E-2</v>
      </c>
      <c r="H67" s="110">
        <v>0</v>
      </c>
      <c r="I67" s="11">
        <v>0</v>
      </c>
      <c r="J67" s="196">
        <f t="shared" si="19"/>
        <v>0</v>
      </c>
      <c r="K67" s="135">
        <f t="shared" si="5"/>
        <v>66.666666666666657</v>
      </c>
      <c r="L67" s="136">
        <f t="shared" si="6"/>
        <v>11.538461538461538</v>
      </c>
      <c r="M67" s="135" t="str">
        <f t="shared" si="7"/>
        <v xml:space="preserve"> </v>
      </c>
      <c r="N67" s="136" t="str">
        <f t="shared" si="8"/>
        <v xml:space="preserve"> </v>
      </c>
      <c r="O67" s="137" t="str">
        <f t="shared" si="9"/>
        <v xml:space="preserve"> </v>
      </c>
      <c r="P67" s="136" t="str">
        <f t="shared" si="10"/>
        <v xml:space="preserve"> 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95</v>
      </c>
      <c r="B68" s="110">
        <v>0</v>
      </c>
      <c r="C68" s="11">
        <v>0</v>
      </c>
      <c r="D68" s="171">
        <f t="shared" si="17"/>
        <v>0</v>
      </c>
      <c r="E68" s="112">
        <v>1</v>
      </c>
      <c r="F68" s="11">
        <v>3</v>
      </c>
      <c r="G68" s="131">
        <f t="shared" si="18"/>
        <v>1.6281253222331367E-3</v>
      </c>
      <c r="H68" s="110">
        <v>0</v>
      </c>
      <c r="I68" s="11">
        <v>0</v>
      </c>
      <c r="J68" s="196">
        <f t="shared" si="19"/>
        <v>0</v>
      </c>
      <c r="K68" s="135" t="str">
        <f t="shared" si="5"/>
        <v xml:space="preserve"> </v>
      </c>
      <c r="L68" s="136" t="str">
        <f t="shared" si="6"/>
        <v xml:space="preserve"> 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96</v>
      </c>
      <c r="B69" s="110">
        <v>0</v>
      </c>
      <c r="C69" s="11">
        <v>0</v>
      </c>
      <c r="D69" s="171">
        <f t="shared" si="17"/>
        <v>0</v>
      </c>
      <c r="E69" s="112">
        <v>1</v>
      </c>
      <c r="F69" s="11">
        <v>4</v>
      </c>
      <c r="G69" s="131">
        <f t="shared" si="18"/>
        <v>2.1708337629775159E-3</v>
      </c>
      <c r="H69" s="110">
        <v>6</v>
      </c>
      <c r="I69" s="11">
        <v>12</v>
      </c>
      <c r="J69" s="196">
        <f t="shared" si="19"/>
        <v>5.5429555963065445E-3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8">
        <f t="shared" si="9"/>
        <v>16.666666666666664</v>
      </c>
      <c r="P69" s="136">
        <f t="shared" si="10"/>
        <v>33.333333333333329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97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98</v>
      </c>
      <c r="B71" s="110">
        <v>0</v>
      </c>
      <c r="C71" s="11">
        <v>0</v>
      </c>
      <c r="D71" s="171">
        <f t="shared" si="24"/>
        <v>0</v>
      </c>
      <c r="E71" s="112">
        <v>2</v>
      </c>
      <c r="F71" s="11">
        <v>8</v>
      </c>
      <c r="G71" s="131">
        <f t="shared" si="25"/>
        <v>4.3416675259550317E-3</v>
      </c>
      <c r="H71" s="110">
        <v>5</v>
      </c>
      <c r="I71" s="11">
        <v>16</v>
      </c>
      <c r="J71" s="196">
        <f t="shared" si="26"/>
        <v>7.3906074617420582E-3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8">
        <f t="shared" ref="O71:O80" si="31">IF(OR(E71&lt;&gt;0)*(H71&lt;&gt;0),E71/H71*100," ")</f>
        <v>40</v>
      </c>
      <c r="P71" s="136">
        <f t="shared" ref="P71:P80" si="32">IF(OR(F71&lt;&gt;0)*(I71&lt;&gt;0),F71/I71*100," ")</f>
        <v>50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99</v>
      </c>
      <c r="B72" s="110">
        <v>0</v>
      </c>
      <c r="C72" s="11">
        <v>0</v>
      </c>
      <c r="D72" s="171">
        <f t="shared" si="24"/>
        <v>0</v>
      </c>
      <c r="E72" s="112">
        <v>5</v>
      </c>
      <c r="F72" s="11">
        <v>27</v>
      </c>
      <c r="G72" s="131">
        <f t="shared" si="25"/>
        <v>1.4653127900098229E-2</v>
      </c>
      <c r="H72" s="110">
        <v>0</v>
      </c>
      <c r="I72" s="11">
        <v>0</v>
      </c>
      <c r="J72" s="196">
        <f t="shared" si="26"/>
        <v>0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8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100</v>
      </c>
      <c r="B73" s="110">
        <v>0</v>
      </c>
      <c r="C73" s="11">
        <v>0</v>
      </c>
      <c r="D73" s="171">
        <f t="shared" si="24"/>
        <v>0</v>
      </c>
      <c r="E73" s="112">
        <v>0</v>
      </c>
      <c r="F73" s="11">
        <v>0</v>
      </c>
      <c r="G73" s="131">
        <f t="shared" si="25"/>
        <v>0</v>
      </c>
      <c r="H73" s="110">
        <v>5</v>
      </c>
      <c r="I73" s="11">
        <v>45</v>
      </c>
      <c r="J73" s="196">
        <f t="shared" si="26"/>
        <v>2.0786083486149541E-2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8" t="str">
        <f t="shared" si="31"/>
        <v xml:space="preserve"> </v>
      </c>
      <c r="P73" s="136" t="str">
        <f t="shared" si="32"/>
        <v xml:space="preserve"> 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101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0</v>
      </c>
      <c r="I74" s="11">
        <v>0</v>
      </c>
      <c r="J74" s="196">
        <f t="shared" si="26"/>
        <v>0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8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102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6</v>
      </c>
      <c r="I75" s="11">
        <v>30</v>
      </c>
      <c r="J75" s="196">
        <f t="shared" si="26"/>
        <v>1.3857388990766361E-2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8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103</v>
      </c>
      <c r="B76" s="110">
        <v>0</v>
      </c>
      <c r="C76" s="11">
        <v>0</v>
      </c>
      <c r="D76" s="171">
        <f t="shared" si="24"/>
        <v>0</v>
      </c>
      <c r="E76" s="112">
        <v>0</v>
      </c>
      <c r="F76" s="11">
        <v>0</v>
      </c>
      <c r="G76" s="131">
        <f t="shared" si="25"/>
        <v>0</v>
      </c>
      <c r="H76" s="110">
        <v>0</v>
      </c>
      <c r="I76" s="11">
        <v>0</v>
      </c>
      <c r="J76" s="196">
        <f t="shared" si="26"/>
        <v>0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8" t="str">
        <f t="shared" si="31"/>
        <v xml:space="preserve"> </v>
      </c>
      <c r="P76" s="136" t="str">
        <f t="shared" si="32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104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8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105</v>
      </c>
      <c r="B78" s="189">
        <v>0</v>
      </c>
      <c r="C78" s="226">
        <v>0</v>
      </c>
      <c r="D78" s="225">
        <f t="shared" si="24"/>
        <v>0</v>
      </c>
      <c r="E78" s="227">
        <v>0</v>
      </c>
      <c r="F78" s="226">
        <v>0</v>
      </c>
      <c r="G78" s="131">
        <f t="shared" si="25"/>
        <v>0</v>
      </c>
      <c r="H78" s="189">
        <v>0</v>
      </c>
      <c r="I78" s="176">
        <v>0</v>
      </c>
      <c r="J78" s="171">
        <f t="shared" si="26"/>
        <v>0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8" t="str">
        <f t="shared" si="31"/>
        <v xml:space="preserve"> </v>
      </c>
      <c r="P78" s="136" t="str">
        <f t="shared" si="32"/>
        <v xml:space="preserve"> 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106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8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107</v>
      </c>
      <c r="B80" s="186">
        <v>0</v>
      </c>
      <c r="C80" s="200">
        <v>0</v>
      </c>
      <c r="D80" s="188">
        <f t="shared" si="33"/>
        <v>0</v>
      </c>
      <c r="E80" s="191">
        <v>0</v>
      </c>
      <c r="F80" s="200">
        <v>0</v>
      </c>
      <c r="G80" s="192">
        <f t="shared" si="34"/>
        <v>0</v>
      </c>
      <c r="H80" s="186">
        <v>1</v>
      </c>
      <c r="I80" s="179">
        <v>2</v>
      </c>
      <c r="J80" s="188">
        <f t="shared" si="35"/>
        <v>9.2382593271775728E-4</v>
      </c>
      <c r="K80" s="180" t="str">
        <f t="shared" si="27"/>
        <v xml:space="preserve"> </v>
      </c>
      <c r="L80" s="181" t="str">
        <f t="shared" si="28"/>
        <v xml:space="preserve"> </v>
      </c>
      <c r="M80" s="243" t="str">
        <f t="shared" si="29"/>
        <v xml:space="preserve"> </v>
      </c>
      <c r="N80" s="244" t="str">
        <f t="shared" si="30"/>
        <v xml:space="preserve"> </v>
      </c>
      <c r="O80" s="239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20</v>
      </c>
      <c r="B81" s="187">
        <f>SUM(B6:B80)-B11</f>
        <v>30957</v>
      </c>
      <c r="C81" s="182">
        <f>SUM(C6:C80)-C11</f>
        <v>198433</v>
      </c>
      <c r="D81" s="212">
        <f>IF($C$83&lt;&gt;0,C81/$C$83*100,0)</f>
        <v>92.705773525316999</v>
      </c>
      <c r="E81" s="193">
        <f>SUM(E6:E80)-E11</f>
        <v>25711</v>
      </c>
      <c r="F81" s="182">
        <f>SUM(F6:F80)-F11</f>
        <v>163155</v>
      </c>
      <c r="G81" s="213">
        <f>IF($F$83&lt;&gt;0,F81/$F$83*100,0)</f>
        <v>88.54559564964913</v>
      </c>
      <c r="H81" s="187">
        <f>SUM(H6:H80)-H11</f>
        <v>29516</v>
      </c>
      <c r="I81" s="182">
        <f>SUM(I6:I80)-I11</f>
        <v>199020</v>
      </c>
      <c r="J81" s="214">
        <f>IF($I$83&lt;&gt;0,I81/$I$83*100,0)</f>
        <v>91.929918564744028</v>
      </c>
      <c r="K81" s="198">
        <f t="shared" ref="K81:L83" si="36">IF(OR(B81&lt;&gt;0)*(E81&lt;&gt;0),B81/E81*100," ")</f>
        <v>120.40371825288787</v>
      </c>
      <c r="L81" s="183">
        <f t="shared" si="36"/>
        <v>121.62238362293525</v>
      </c>
      <c r="M81" s="197">
        <f t="shared" ref="M81:N83" si="37">IF(OR(B81&lt;&gt;0)*(H81&lt;&gt;0),B81/H81*100," ")</f>
        <v>104.88209784523647</v>
      </c>
      <c r="N81" s="199">
        <f t="shared" si="37"/>
        <v>99.705054768364988</v>
      </c>
      <c r="O81" s="198">
        <f t="shared" ref="O81:P83" si="38">IF(OR(E81&lt;&gt;0)*(H81&lt;&gt;0),E81/H81*100," ")</f>
        <v>87.108686813931428</v>
      </c>
      <c r="P81" s="183">
        <f t="shared" si="38"/>
        <v>81.979198070545678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21</v>
      </c>
      <c r="B82" s="215">
        <f>B11</f>
        <v>2925</v>
      </c>
      <c r="C82" s="216">
        <f>C11</f>
        <v>15613</v>
      </c>
      <c r="D82" s="217">
        <f>IF($C$83&lt;&gt;0,C82/$C$83*100,0)</f>
        <v>7.2942264746830121</v>
      </c>
      <c r="E82" s="194">
        <f>E11</f>
        <v>3823</v>
      </c>
      <c r="F82" s="154">
        <f>F11</f>
        <v>21106</v>
      </c>
      <c r="G82" s="218">
        <f>IF($F$83&lt;&gt;0,F82/$F$83*100,0)</f>
        <v>11.454404350350861</v>
      </c>
      <c r="H82" s="215">
        <f>H11</f>
        <v>2962</v>
      </c>
      <c r="I82" s="216">
        <f>I11</f>
        <v>17471</v>
      </c>
      <c r="J82" s="219">
        <f>IF($I$83&lt;&gt;0,I82/$I$83*100,0)</f>
        <v>8.0700814352559682</v>
      </c>
      <c r="K82" s="138">
        <f t="shared" si="36"/>
        <v>76.510593774522633</v>
      </c>
      <c r="L82" s="139">
        <f t="shared" si="36"/>
        <v>73.974225338766232</v>
      </c>
      <c r="M82" s="140">
        <f t="shared" si="37"/>
        <v>98.750844024307909</v>
      </c>
      <c r="N82" s="162">
        <f t="shared" si="37"/>
        <v>89.365233816038</v>
      </c>
      <c r="O82" s="138">
        <f t="shared" si="38"/>
        <v>129.06819716407833</v>
      </c>
      <c r="P82" s="139">
        <f t="shared" si="38"/>
        <v>120.80590693148648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22</v>
      </c>
      <c r="B83" s="202">
        <f>B81+B82</f>
        <v>33882</v>
      </c>
      <c r="C83" s="203">
        <f>C81+C82</f>
        <v>214046</v>
      </c>
      <c r="D83" s="204">
        <f>D81+D82</f>
        <v>100.00000000000001</v>
      </c>
      <c r="E83" s="205">
        <f>SUM(E81:E82)</f>
        <v>29534</v>
      </c>
      <c r="F83" s="203">
        <f>SUM(F81:F82)</f>
        <v>184261</v>
      </c>
      <c r="G83" s="206">
        <f>G81+G82</f>
        <v>99.999999999999986</v>
      </c>
      <c r="H83" s="202">
        <f>SUM(H81:H82)</f>
        <v>32478</v>
      </c>
      <c r="I83" s="203">
        <f>SUM(I81:I82)</f>
        <v>216491</v>
      </c>
      <c r="J83" s="204">
        <f>J81+J82</f>
        <v>100</v>
      </c>
      <c r="K83" s="208">
        <f t="shared" si="36"/>
        <v>114.72201530439494</v>
      </c>
      <c r="L83" s="209">
        <f t="shared" si="36"/>
        <v>116.16457090757133</v>
      </c>
      <c r="M83" s="210">
        <f t="shared" si="37"/>
        <v>104.32292628856456</v>
      </c>
      <c r="N83" s="207">
        <f t="shared" si="37"/>
        <v>98.870622797252537</v>
      </c>
      <c r="O83" s="208">
        <f t="shared" si="38"/>
        <v>90.935402426257767</v>
      </c>
      <c r="P83" s="209">
        <f t="shared" si="38"/>
        <v>85.112545094253349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2022-11-21T13:46:09Z</dcterms:modified>
</cp:coreProperties>
</file>