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8D289983-CA28-4513-8244-55B20AF90509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6" i="3" l="1"/>
  <c r="I82" i="5"/>
  <c r="I81" i="5"/>
  <c r="H82" i="5"/>
  <c r="H81" i="5"/>
  <c r="F82" i="5"/>
  <c r="F81" i="5"/>
  <c r="E82" i="5"/>
  <c r="E81" i="5"/>
  <c r="C82" i="5"/>
  <c r="C81" i="5"/>
  <c r="B81" i="5"/>
  <c r="B82" i="5"/>
  <c r="I6" i="3"/>
  <c r="D39" i="3" l="1"/>
  <c r="I12" i="3"/>
  <c r="K6" i="5"/>
  <c r="L6" i="5"/>
  <c r="M6" i="5"/>
  <c r="N6" i="5"/>
  <c r="O6" i="5"/>
  <c r="P6" i="5"/>
  <c r="Q6" i="5"/>
  <c r="K7" i="5"/>
  <c r="L7" i="5"/>
  <c r="M7" i="5"/>
  <c r="N7" i="5"/>
  <c r="O7" i="5"/>
  <c r="P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E12" i="3"/>
  <c r="J83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R5" i="5"/>
  <c r="R8" i="5"/>
  <c r="R9" i="5"/>
  <c r="R10" i="5"/>
  <c r="R11" i="5"/>
  <c r="R12" i="5"/>
  <c r="R13" i="5"/>
  <c r="R14" i="5"/>
  <c r="G83" i="5" l="1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M28" i="3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<sst xmlns="http://schemas.openxmlformats.org/spreadsheetml/2006/main" count="185" uniqueCount="110">
  <si>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</si>
  <si>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</si>
  <si>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</si>
  <si>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</si>
  <si>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</si>
  <si>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</si>
  <si>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</si>
  <si>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</si>
  <si>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</si>
  <si>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</si>
  <si>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</si>
  <si>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</si>
  <si>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</si>
  <si>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</si>
  <si>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</si>
  <si>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</si>
  <si>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</si>
  <si>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</si>
  <si>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</si>
  <si>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</si>
  <si>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</si>
  <si>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</si>
  <si>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</si>
  <si>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</si>
  <si>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</si>
  <si>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</si>
  <si>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</si>
  <si>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2022.</t>
  </si>
  <si>
    <t>INDEKS 22/21</t>
  </si>
  <si>
    <t>DRŽAVA</t>
  </si>
  <si>
    <t>INDEKS 22/19</t>
  </si>
  <si>
    <t>INDEKS 21/19</t>
  </si>
  <si>
    <t>Njemačka</t>
  </si>
  <si>
    <t>Slovenija</t>
  </si>
  <si>
    <t>Austrija</t>
  </si>
  <si>
    <t>Mađarska</t>
  </si>
  <si>
    <t>Češka</t>
  </si>
  <si>
    <t>Hrvatska</t>
  </si>
  <si>
    <t>Slovačka</t>
  </si>
  <si>
    <t>Poljska</t>
  </si>
  <si>
    <t>Italija</t>
  </si>
  <si>
    <t>Švicarska</t>
  </si>
  <si>
    <t>Nizozemska</t>
  </si>
  <si>
    <t>Švedska</t>
  </si>
  <si>
    <t>Danska</t>
  </si>
  <si>
    <t>Belgija</t>
  </si>
  <si>
    <t>Srbija</t>
  </si>
  <si>
    <t>Ukrajina</t>
  </si>
  <si>
    <t>Bosna i Hercegovina</t>
  </si>
  <si>
    <t>Letonija</t>
  </si>
  <si>
    <t>Rumunjska</t>
  </si>
  <si>
    <t>Francuska</t>
  </si>
  <si>
    <t>SAD</t>
  </si>
  <si>
    <t>Ujedinjena Kraljevina</t>
  </si>
  <si>
    <t>Rusija</t>
  </si>
  <si>
    <t>Norveška</t>
  </si>
  <si>
    <t>Estonija</t>
  </si>
  <si>
    <t>Litva</t>
  </si>
  <si>
    <t>Ostale azijske zemlje</t>
  </si>
  <si>
    <t>Ostale europske zemlje</t>
  </si>
  <si>
    <t>Španjolska</t>
  </si>
  <si>
    <t>Makedonija</t>
  </si>
  <si>
    <t>Australija</t>
  </si>
  <si>
    <t>Južnoafrička Republika</t>
  </si>
  <si>
    <t>Bjelorusija</t>
  </si>
  <si>
    <t>Kanada</t>
  </si>
  <si>
    <t>Bugarska</t>
  </si>
  <si>
    <t>Finska</t>
  </si>
  <si>
    <t>Ostale zemlje Južne i Srednje Amerike</t>
  </si>
  <si>
    <t>Ostale afričke zemlje</t>
  </si>
  <si>
    <t>Turska</t>
  </si>
  <si>
    <t>Luksemburg</t>
  </si>
  <si>
    <t>Kosovo</t>
  </si>
  <si>
    <t>Portugal</t>
  </si>
  <si>
    <t>Irska</t>
  </si>
  <si>
    <t>Kina</t>
  </si>
  <si>
    <t>Tajland</t>
  </si>
  <si>
    <t>Novi Zeland</t>
  </si>
  <si>
    <t>Ostale zemlje Sjeverne Amerike</t>
  </si>
  <si>
    <t>Lihtenštajn</t>
  </si>
  <si>
    <t>Ujedinjeni Arapski Emirati</t>
  </si>
  <si>
    <t>Albanija</t>
  </si>
  <si>
    <t>Izrael</t>
  </si>
  <si>
    <t>Kazahstan</t>
  </si>
  <si>
    <t>Island</t>
  </si>
  <si>
    <t>Japan</t>
  </si>
  <si>
    <t>Crna Gora</t>
  </si>
  <si>
    <t>Koreja, Republika</t>
  </si>
  <si>
    <t>Brazil</t>
  </si>
  <si>
    <t>Tajvan, Kina</t>
  </si>
  <si>
    <t>Argentina</t>
  </si>
  <si>
    <t>Grčka</t>
  </si>
  <si>
    <t>Tunis</t>
  </si>
  <si>
    <t>Meksiko</t>
  </si>
  <si>
    <t>Cipar</t>
  </si>
  <si>
    <t>Čile</t>
  </si>
  <si>
    <t>Hong Kong, Kina</t>
  </si>
  <si>
    <t>Indija</t>
  </si>
  <si>
    <t>Indonezija</t>
  </si>
  <si>
    <t>Jordan</t>
  </si>
  <si>
    <t>Katar</t>
  </si>
  <si>
    <t>Kuvajt</t>
  </si>
  <si>
    <t>Makao, Kina</t>
  </si>
  <si>
    <t>Malta</t>
  </si>
  <si>
    <t>Maroko</t>
  </si>
  <si>
    <t>Oman</t>
  </si>
  <si>
    <t>Ostale zemlje Oceanije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</si>
  <si>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27.10.2022.                                                                                                                                                                                                                                                                                                                                                                         kolovoz, 2022.</t>
  </si>
  <si>
    <t>IZVJEŠTAJ PO KAPACITETIMA -VIII/2022</t>
  </si>
  <si>
    <t>TURISTIČKI PROMET PO ZEMLJAMA  VII/2022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</si>
</sst>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4" fillId="0" borderId="0"/>
  </cellStyleXfs>
  <cellXfs count="282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5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46" fillId="36" borderId="29" xfId="0" applyNumberFormat="1" applyFont="1" applyFill="1" applyBorder="1"/>
    <xf numFmtId="166" fontId="46" fillId="36" borderId="31" xfId="0" applyNumberFormat="1" applyFont="1" applyFill="1" applyBorder="1"/>
    <xf numFmtId="166" fontId="46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6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9" fillId="0" borderId="0" xfId="0" applyFont="1" applyAlignment="1">
      <alignment horizontal="right"/>
    </xf>
    <xf numFmtId="3" fontId="48" fillId="35" borderId="30" xfId="0" applyNumberFormat="1" applyFont="1" applyFill="1" applyBorder="1"/>
    <xf numFmtId="0" fontId="47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1" fillId="36" borderId="25" xfId="0" applyNumberFormat="1" applyFont="1" applyFill="1" applyBorder="1"/>
    <xf numFmtId="166" fontId="46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8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6" fillId="36" borderId="32" xfId="0" applyNumberFormat="1" applyFont="1" applyFill="1" applyBorder="1"/>
    <xf numFmtId="166" fontId="46" fillId="36" borderId="24" xfId="0" applyNumberFormat="1" applyFont="1" applyFill="1" applyBorder="1"/>
    <xf numFmtId="166" fontId="46" fillId="36" borderId="28" xfId="0" applyNumberFormat="1" applyFont="1" applyFill="1" applyBorder="1"/>
    <xf numFmtId="3" fontId="0" fillId="0" borderId="39" xfId="0" applyNumberFormat="1" applyBorder="1"/>
    <xf numFmtId="3" fontId="50" fillId="0" borderId="30" xfId="0" applyNumberFormat="1" applyFont="1" applyBorder="1"/>
    <xf numFmtId="3" fontId="46" fillId="36" borderId="42" xfId="0" applyNumberFormat="1" applyFont="1" applyFill="1" applyBorder="1"/>
    <xf numFmtId="3" fontId="46" fillId="36" borderId="43" xfId="0" applyNumberFormat="1" applyFont="1" applyFill="1" applyBorder="1"/>
    <xf numFmtId="4" fontId="46" fillId="36" borderId="41" xfId="0" applyNumberFormat="1" applyFont="1" applyFill="1" applyBorder="1"/>
    <xf numFmtId="3" fontId="46" fillId="36" borderId="49" xfId="0" applyNumberFormat="1" applyFont="1" applyFill="1" applyBorder="1"/>
    <xf numFmtId="4" fontId="46" fillId="36" borderId="44" xfId="0" applyNumberFormat="1" applyFont="1" applyFill="1" applyBorder="1"/>
    <xf numFmtId="0" fontId="46" fillId="36" borderId="41" xfId="0" applyFont="1" applyFill="1" applyBorder="1"/>
    <xf numFmtId="0" fontId="46" fillId="36" borderId="49" xfId="0" applyFont="1" applyFill="1" applyBorder="1"/>
    <xf numFmtId="0" fontId="46" fillId="36" borderId="44" xfId="0" applyFont="1" applyFill="1" applyBorder="1"/>
    <xf numFmtId="0" fontId="46" fillId="36" borderId="42" xfId="0" applyFont="1" applyFill="1" applyBorder="1"/>
    <xf numFmtId="0" fontId="41" fillId="36" borderId="63" xfId="0" applyFont="1" applyFill="1" applyBorder="1"/>
    <xf numFmtId="4" fontId="46" fillId="36" borderId="28" xfId="0" applyNumberFormat="1" applyFont="1" applyFill="1" applyBorder="1"/>
    <xf numFmtId="4" fontId="46" fillId="36" borderId="26" xfId="0" applyNumberFormat="1" applyFont="1" applyFill="1" applyBorder="1"/>
    <xf numFmtId="4" fontId="52" fillId="36" borderId="28" xfId="0" applyNumberFormat="1" applyFont="1" applyFill="1" applyBorder="1"/>
    <xf numFmtId="3" fontId="46" fillId="36" borderId="35" xfId="0" applyNumberFormat="1" applyFont="1" applyFill="1" applyBorder="1"/>
    <xf numFmtId="3" fontId="46" fillId="36" borderId="30" xfId="0" applyNumberFormat="1" applyFont="1" applyFill="1" applyBorder="1"/>
    <xf numFmtId="4" fontId="46" fillId="36" borderId="34" xfId="0" applyNumberFormat="1" applyFont="1" applyFill="1" applyBorder="1"/>
    <xf numFmtId="4" fontId="46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1" fillId="35" borderId="31" xfId="0" applyNumberFormat="1" applyFont="1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3" fillId="36" borderId="30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5" fillId="0" borderId="41" xfId="0" applyFont="1" applyBorder="1" applyAlignment="1">
      <alignment horizontal="center"/>
    </xf>
    <xf numFmtId="166" fontId="0" fillId="35" borderId="30" xfId="0" applyNumberFormat="1" applyFill="1" applyBorder="1"/>
    <xf numFmtId="166" fontId="51" fillId="35" borderId="35" xfId="0" applyNumberFormat="1" applyFont="1" applyFill="1" applyBorder="1"/>
    <xf numFmtId="166" fontId="51" fillId="35" borderId="38" xfId="0" applyNumberFormat="1" applyFont="1" applyFill="1" applyBorder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0" fillId="0" borderId="16" xfId="0" applyBorder="1"/>
    <xf numFmtId="166" fontId="0" fillId="35" borderId="49" xfId="0" applyNumberFormat="1" applyFill="1" applyBorder="1"/>
    <xf numFmtId="166" fontId="0" fillId="35" borderId="44" xfId="0" applyNumberFormat="1" applyFill="1" applyBorder="1"/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56" fillId="37" borderId="27" xfId="0" applyFont="1" applyFill="1" applyBorder="1" applyAlignment="1">
      <alignment horizontal="center" vertical="center" wrapText="1"/>
    </xf>
    <xf numFmtId="0" fontId="56" fillId="37" borderId="33" xfId="0" applyFont="1" applyFill="1" applyBorder="1" applyAlignment="1">
      <alignment horizontal="center" vertical="center" wrapText="1"/>
    </xf>
    <xf numFmtId="0" fontId="56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8.9679354310994359</c:v>
                </c:pt>
                <c:pt idx="1">
                  <c:v>51.863861175691085</c:v>
                </c:pt>
                <c:pt idx="2">
                  <c:v>6.5222681204246342</c:v>
                </c:pt>
                <c:pt idx="3">
                  <c:v>0.22896981175222009</c:v>
                </c:pt>
                <c:pt idx="4">
                  <c:v>32.416965461032618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781</c:v>
                </c:pt>
                <c:pt idx="1">
                  <c:v>22247</c:v>
                </c:pt>
                <c:pt idx="2">
                  <c:v>176904</c:v>
                </c:pt>
                <c:pt idx="3">
                  <c:v>30589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848</c:v>
                </c:pt>
                <c:pt idx="1">
                  <c:v>20487</c:v>
                </c:pt>
                <c:pt idx="2">
                  <c:v>174907</c:v>
                </c:pt>
                <c:pt idx="3">
                  <c:v>30718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627</c:v>
                </c:pt>
                <c:pt idx="1">
                  <c:v>28685</c:v>
                </c:pt>
                <c:pt idx="2">
                  <c:v>183692</c:v>
                </c:pt>
                <c:pt idx="3">
                  <c:v>30476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6124</c:v>
                </c:pt>
                <c:pt idx="1">
                  <c:v>23665</c:v>
                </c:pt>
                <c:pt idx="2">
                  <c:v>3632</c:v>
                </c:pt>
                <c:pt idx="3" formatCode="General">
                  <c:v>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6104</c:v>
                </c:pt>
                <c:pt idx="1">
                  <c:v>23140</c:v>
                </c:pt>
                <c:pt idx="2">
                  <c:v>3098</c:v>
                </c:pt>
                <c:pt idx="3" formatCode="General">
                  <c:v>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6262</c:v>
                </c:pt>
                <c:pt idx="1">
                  <c:v>25990</c:v>
                </c:pt>
                <c:pt idx="2">
                  <c:v>4735</c:v>
                </c:pt>
                <c:pt idx="3" formatCode="General">
                  <c:v>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1862874603361136"/>
                  <c:y val="-0.215961338199759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3852274062757081"/>
                  <c:y val="-0.10785671678007057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4355247385121637"/>
                  <c:y val="0.272111132455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33751228111411447"/>
                  <c:y val="0.17963016510125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3907382771183453"/>
                  <c:y val="1.663347117046982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953954636267482"/>
                  <c:y val="-7.29296626191752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0.10641309202021389"/>
                  <c:y val="-8.03047245447835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2703629098601481"/>
                  <c:y val="-7.08918298638142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30792337524973556"/>
                  <c:y val="5.65360078455954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Italija</c:v>
                </c:pt>
                <c:pt idx="2">
                  <c:v>Austrija</c:v>
                </c:pt>
                <c:pt idx="3">
                  <c:v>Hrvatska</c:v>
                </c:pt>
                <c:pt idx="4">
                  <c:v>Mađarska</c:v>
                </c:pt>
                <c:pt idx="5">
                  <c:v>Slovenija</c:v>
                </c:pt>
                <c:pt idx="6">
                  <c:v>Slovačka</c:v>
                </c:pt>
                <c:pt idx="7">
                  <c:v>Češka</c:v>
                </c:pt>
                <c:pt idx="8">
                  <c:v>Poljska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34.876648982088398</c:v>
                </c:pt>
                <c:pt idx="1">
                  <c:v>13.429579083901249</c:v>
                </c:pt>
                <c:pt idx="2">
                  <c:v>10.198203200576087</c:v>
                </c:pt>
                <c:pt idx="3">
                  <c:v>6.888743324903154</c:v>
                </c:pt>
                <c:pt idx="4">
                  <c:v>6.6223901510057654</c:v>
                </c:pt>
                <c:pt idx="5">
                  <c:v>5.4537330655341592</c:v>
                </c:pt>
                <c:pt idx="6">
                  <c:v>4.4382073650556784</c:v>
                </c:pt>
                <c:pt idx="7">
                  <c:v>4.0712126010211653</c:v>
                </c:pt>
                <c:pt idx="8">
                  <c:v>3.9028982175159745</c:v>
                </c:pt>
                <c:pt idx="9">
                  <c:v>1.7386702296103174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4" sqref="A1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30"/>
      <c r="B1" s="230"/>
      <c r="C1" s="230"/>
      <c r="D1" s="230"/>
    </row>
    <row r="2" spans="1:6" ht="59.25" customHeight="1" x14ac:dyDescent="0.3">
      <c r="A2" s="230"/>
      <c r="B2" s="230"/>
      <c r="C2" s="230"/>
      <c r="D2" s="230"/>
    </row>
    <row r="3" spans="1:6" ht="22.5" customHeight="1" x14ac:dyDescent="0.3">
      <c r="A3" s="230"/>
      <c r="B3" s="230"/>
      <c r="C3" s="230"/>
      <c r="D3" s="230"/>
    </row>
    <row r="4" spans="1:6" ht="200.25" customHeight="1" x14ac:dyDescent="0.25">
      <c r="A4" s="231" t="s">
        <v>107</v>
      </c>
      <c r="B4" s="232"/>
      <c r="C4" s="232"/>
      <c r="D4" s="232"/>
      <c r="E4" s="232"/>
      <c r="F4" s="233"/>
    </row>
    <row r="5" spans="1:6" ht="15" customHeight="1" x14ac:dyDescent="0.3">
      <c r="A5" s="175" t="s">
        <v>0</v>
      </c>
      <c r="B5" s="229"/>
      <c r="C5" s="229"/>
    </row>
    <row r="6" spans="1:6" ht="15" customHeight="1" x14ac:dyDescent="0.3">
      <c r="A6" s="229"/>
      <c r="B6" s="229"/>
      <c r="C6" s="229"/>
    </row>
    <row r="7" spans="1:6" ht="15" customHeight="1" x14ac:dyDescent="0.3">
      <c r="B7" s="229"/>
      <c r="C7" s="229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L60" sqref="L60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9.9499999999999993" customHeight="1" x14ac:dyDescent="0.25">
      <c r="A1" s="251" t="s">
        <v>108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1"/>
      <c r="Q1" s="251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</row>
    <row r="2" spans="1:29" ht="9.9499999999999993" customHeight="1" x14ac:dyDescent="0.25">
      <c r="A2" s="251"/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S2" s="128"/>
      <c r="T2" s="128"/>
      <c r="U2" s="128"/>
      <c r="V2" s="128"/>
      <c r="W2" s="128"/>
      <c r="X2" s="128"/>
      <c r="Y2" s="128"/>
      <c r="Z2" s="128"/>
      <c r="AA2" s="128"/>
      <c r="AB2" s="128"/>
      <c r="AC2" s="128"/>
    </row>
    <row r="3" spans="1:29" ht="9.9499999999999993" customHeight="1" thickBot="1" x14ac:dyDescent="0.3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  <c r="P3" s="251"/>
      <c r="Q3" s="251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</row>
    <row r="4" spans="1:29" ht="15" customHeight="1" thickBot="1" x14ac:dyDescent="0.3">
      <c r="A4" s="4" t="s">
        <v>1</v>
      </c>
      <c r="B4" s="5"/>
      <c r="C4" s="6" t="s">
        <v>2</v>
      </c>
      <c r="D4" s="7"/>
      <c r="E4" s="7"/>
      <c r="F4" s="8"/>
      <c r="G4" s="6" t="s">
        <v>3</v>
      </c>
      <c r="H4" s="7"/>
      <c r="I4" s="7"/>
      <c r="J4" s="8"/>
      <c r="K4" s="258" t="s">
        <v>24</v>
      </c>
      <c r="L4" s="259"/>
      <c r="M4" s="259"/>
      <c r="N4" s="259"/>
      <c r="O4" s="259"/>
      <c r="P4" s="259"/>
      <c r="Q4" s="260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</row>
    <row r="5" spans="1:29" ht="15" customHeight="1" thickBot="1" x14ac:dyDescent="0.3">
      <c r="A5" s="97"/>
      <c r="B5" s="98"/>
      <c r="C5" s="99" t="s">
        <v>4</v>
      </c>
      <c r="D5" s="100" t="s">
        <v>5</v>
      </c>
      <c r="E5" s="100" t="s">
        <v>6</v>
      </c>
      <c r="F5" s="101" t="s">
        <v>7</v>
      </c>
      <c r="G5" s="102" t="s">
        <v>4</v>
      </c>
      <c r="H5" s="100" t="s">
        <v>5</v>
      </c>
      <c r="I5" s="100" t="s">
        <v>6</v>
      </c>
      <c r="J5" s="103" t="s">
        <v>7</v>
      </c>
      <c r="K5" s="125"/>
      <c r="L5" s="126"/>
      <c r="M5" s="126"/>
      <c r="N5" s="126"/>
      <c r="O5" s="126"/>
      <c r="P5" s="126"/>
      <c r="Q5" s="127"/>
      <c r="S5" s="128"/>
      <c r="T5" s="128"/>
      <c r="U5" s="128"/>
      <c r="V5" s="128"/>
      <c r="W5" s="128"/>
      <c r="X5" s="128"/>
      <c r="Y5" s="128"/>
      <c r="Z5" s="128"/>
      <c r="AA5" s="128"/>
      <c r="AB5" s="128"/>
      <c r="AC5" s="128"/>
    </row>
    <row r="6" spans="1:29" ht="15" customHeight="1" x14ac:dyDescent="0.25">
      <c r="A6" s="263" t="s">
        <v>8</v>
      </c>
      <c r="B6" s="38" t="s">
        <v>27</v>
      </c>
      <c r="C6" s="113">
        <v>345</v>
      </c>
      <c r="D6" s="39">
        <v>5779</v>
      </c>
      <c r="E6" s="39">
        <f>SUM(C6:D6)</f>
        <v>6124</v>
      </c>
      <c r="F6" s="40">
        <f>E6/E42*100</f>
        <v>16.970570304273124</v>
      </c>
      <c r="G6" s="106">
        <v>1237</v>
      </c>
      <c r="H6" s="39">
        <v>29352</v>
      </c>
      <c r="I6" s="39">
        <f>(SUM(G6:H6))</f>
        <v>30589</v>
      </c>
      <c r="J6" s="91">
        <f>I6/I42*100</f>
        <v>8.9679354310994359</v>
      </c>
      <c r="K6" s="77"/>
      <c r="L6" s="78"/>
      <c r="M6" s="124"/>
      <c r="N6" s="124"/>
      <c r="O6" s="124"/>
      <c r="P6" s="78"/>
      <c r="Q6" s="79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</row>
    <row r="7" spans="1:29" ht="15" customHeight="1" x14ac:dyDescent="0.25">
      <c r="A7" s="264"/>
      <c r="B7" s="9" t="s">
        <v>9</v>
      </c>
      <c r="C7" s="112">
        <v>528</v>
      </c>
      <c r="D7" s="11">
        <v>5576</v>
      </c>
      <c r="E7" s="11">
        <f>SUM(C7:D7)</f>
        <v>6104</v>
      </c>
      <c r="F7" s="12">
        <f>E7/E43*100</f>
        <v>17.349288008413154</v>
      </c>
      <c r="G7" s="110">
        <v>2665</v>
      </c>
      <c r="H7" s="11">
        <v>28053</v>
      </c>
      <c r="I7" s="11">
        <f>SUM(G7:H7)</f>
        <v>30718</v>
      </c>
      <c r="J7" s="92">
        <f>I7/I43*100</f>
        <v>8.988441843452815</v>
      </c>
      <c r="K7" s="80"/>
      <c r="L7" s="118"/>
      <c r="Q7" s="81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</row>
    <row r="8" spans="1:29" ht="15" customHeight="1" x14ac:dyDescent="0.25">
      <c r="A8" s="264"/>
      <c r="B8" s="9" t="s">
        <v>11</v>
      </c>
      <c r="C8" s="112">
        <v>421</v>
      </c>
      <c r="D8" s="11">
        <v>5841</v>
      </c>
      <c r="E8" s="11">
        <f>SUM(C8:D8)</f>
        <v>6262</v>
      </c>
      <c r="F8" s="12">
        <f>E8/E44*100</f>
        <v>15.845141700404858</v>
      </c>
      <c r="G8" s="110">
        <v>1507</v>
      </c>
      <c r="H8" s="11">
        <v>28969</v>
      </c>
      <c r="I8" s="11">
        <f>SUM(G8:H8)</f>
        <v>30476</v>
      </c>
      <c r="J8" s="92">
        <f>I8/I44*100</f>
        <v>5.4390639584378127</v>
      </c>
      <c r="K8" s="80"/>
      <c r="L8" s="118"/>
      <c r="Q8" s="81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</row>
    <row r="9" spans="1:29" ht="15" customHeight="1" x14ac:dyDescent="0.25">
      <c r="A9" s="264"/>
      <c r="B9" s="9" t="s">
        <v>28</v>
      </c>
      <c r="C9" s="13">
        <f>C6/C7*100</f>
        <v>65.340909090909093</v>
      </c>
      <c r="D9" s="14">
        <f>D6/D7*100</f>
        <v>103.64060258249641</v>
      </c>
      <c r="E9" s="14">
        <f>E6/E7*100</f>
        <v>100.32765399737877</v>
      </c>
      <c r="F9" s="12"/>
      <c r="G9" s="15">
        <f>G6/G7*100</f>
        <v>46.416510318949342</v>
      </c>
      <c r="H9" s="14">
        <f>H6/H7*100</f>
        <v>104.63052079991444</v>
      </c>
      <c r="I9" s="14">
        <f>I6/I7*100</f>
        <v>99.580050784556278</v>
      </c>
      <c r="J9" s="92"/>
      <c r="K9" s="80"/>
      <c r="L9" s="118"/>
      <c r="Q9" s="81"/>
      <c r="S9" s="128"/>
      <c r="T9" s="128"/>
      <c r="U9" s="128"/>
      <c r="V9" s="128"/>
      <c r="W9" s="128"/>
      <c r="X9" s="128"/>
      <c r="Y9" s="128"/>
      <c r="Z9" s="128"/>
      <c r="AA9" s="128"/>
      <c r="AB9" s="128"/>
      <c r="AC9" s="128"/>
    </row>
    <row r="10" spans="1:29" ht="15" customHeight="1" x14ac:dyDescent="0.25">
      <c r="A10" s="264"/>
      <c r="B10" s="9" t="s">
        <v>30</v>
      </c>
      <c r="C10" s="13">
        <f>C6/C8*100</f>
        <v>81.947743467933492</v>
      </c>
      <c r="D10" s="14">
        <f>D6/D8*100</f>
        <v>98.938537921588761</v>
      </c>
      <c r="E10" s="14">
        <f>E6/E8*100</f>
        <v>97.796231236026827</v>
      </c>
      <c r="F10" s="12"/>
      <c r="G10" s="15">
        <f>G6/G8*100</f>
        <v>82.083609820836102</v>
      </c>
      <c r="H10" s="14">
        <f>H6/H8*100</f>
        <v>101.32210293762299</v>
      </c>
      <c r="I10" s="14">
        <f>I6/I8*100</f>
        <v>100.3707835673973</v>
      </c>
      <c r="J10" s="92"/>
      <c r="K10" s="80"/>
      <c r="L10" s="118"/>
      <c r="M10" s="118"/>
      <c r="N10" s="118"/>
      <c r="O10" s="118"/>
      <c r="Q10" s="81"/>
      <c r="S10" s="128"/>
      <c r="T10" s="128"/>
      <c r="U10" s="128"/>
      <c r="V10" s="128"/>
      <c r="W10" s="128"/>
      <c r="X10" s="128"/>
      <c r="Y10" s="128"/>
      <c r="Z10" s="128"/>
      <c r="AA10" s="128"/>
      <c r="AB10" s="128"/>
      <c r="AC10" s="128"/>
    </row>
    <row r="11" spans="1:29" ht="15" customHeight="1" thickBot="1" x14ac:dyDescent="0.3">
      <c r="A11" s="265"/>
      <c r="B11" s="23" t="s">
        <v>7</v>
      </c>
      <c r="C11" s="60">
        <f>C6/E6*100</f>
        <v>5.6335728282168516</v>
      </c>
      <c r="D11" s="25">
        <f>D6/E6*100</f>
        <v>94.366427171783158</v>
      </c>
      <c r="E11" s="25">
        <f>SUM(C11:D11)</f>
        <v>100.00000000000001</v>
      </c>
      <c r="F11" s="26"/>
      <c r="G11" s="24">
        <f>G6/I6*100</f>
        <v>4.0439373631043836</v>
      </c>
      <c r="H11" s="25">
        <f>H6/I6*100</f>
        <v>95.956062636895609</v>
      </c>
      <c r="I11" s="25">
        <f>SUM(G11:H11)</f>
        <v>100</v>
      </c>
      <c r="J11" s="93"/>
      <c r="K11" s="80"/>
      <c r="Q11" s="81"/>
      <c r="S11" s="128"/>
      <c r="T11" s="128"/>
      <c r="U11" s="128"/>
      <c r="V11" s="128"/>
      <c r="W11" s="128"/>
      <c r="X11" s="128"/>
      <c r="Y11" s="128"/>
      <c r="Z11" s="128"/>
      <c r="AA11" s="128"/>
      <c r="AB11" s="128"/>
      <c r="AC11" s="128"/>
    </row>
    <row r="12" spans="1:29" ht="15" customHeight="1" x14ac:dyDescent="0.25">
      <c r="A12" s="266" t="s">
        <v>12</v>
      </c>
      <c r="B12" s="38" t="s">
        <v>27</v>
      </c>
      <c r="C12" s="113">
        <v>1765</v>
      </c>
      <c r="D12" s="39">
        <v>21900</v>
      </c>
      <c r="E12" s="42">
        <f>SUM(C12:D12)</f>
        <v>23665</v>
      </c>
      <c r="F12" s="43">
        <f>E12/E42*100</f>
        <v>65.5794490938314</v>
      </c>
      <c r="G12" s="109">
        <v>12777</v>
      </c>
      <c r="H12" s="42">
        <v>164127</v>
      </c>
      <c r="I12" s="42">
        <f>SUM(G12:H12)</f>
        <v>176904</v>
      </c>
      <c r="J12" s="94">
        <f>I12/I42*100</f>
        <v>51.863861175691085</v>
      </c>
      <c r="K12" s="80"/>
      <c r="M12" s="118" t="s">
        <v>8</v>
      </c>
      <c r="N12" s="118" t="s">
        <v>12</v>
      </c>
      <c r="O12" s="118" t="s">
        <v>13</v>
      </c>
      <c r="P12" s="118" t="s">
        <v>14</v>
      </c>
      <c r="Q12" s="81"/>
      <c r="S12" s="128"/>
      <c r="T12" s="128"/>
      <c r="U12" s="128"/>
      <c r="V12" s="128"/>
      <c r="W12" s="128"/>
      <c r="X12" s="128"/>
      <c r="Y12" s="128"/>
      <c r="Z12" s="128"/>
      <c r="AA12" s="128"/>
      <c r="AB12" s="128"/>
      <c r="AC12" s="128"/>
    </row>
    <row r="13" spans="1:29" ht="15" customHeight="1" x14ac:dyDescent="0.25">
      <c r="A13" s="266"/>
      <c r="B13" s="9" t="s">
        <v>9</v>
      </c>
      <c r="C13" s="112">
        <v>2531</v>
      </c>
      <c r="D13" s="11">
        <v>20609</v>
      </c>
      <c r="E13" s="11">
        <f>SUM(C13:D13)</f>
        <v>23140</v>
      </c>
      <c r="F13" s="12">
        <f>E13/E43*100</f>
        <v>65.770400477503344</v>
      </c>
      <c r="G13" s="110">
        <v>18060</v>
      </c>
      <c r="H13" s="11">
        <v>156847</v>
      </c>
      <c r="I13" s="11">
        <f>SUM(G13:H13)</f>
        <v>174907</v>
      </c>
      <c r="J13" s="92">
        <f>I13/I43*100</f>
        <v>51.179809802487199</v>
      </c>
      <c r="K13" s="80"/>
      <c r="L13" s="118" t="s">
        <v>9</v>
      </c>
      <c r="M13" s="129">
        <f>E6</f>
        <v>6124</v>
      </c>
      <c r="N13" s="129">
        <f>E12</f>
        <v>23665</v>
      </c>
      <c r="O13" s="129">
        <f>E18</f>
        <v>3632</v>
      </c>
      <c r="P13" s="1">
        <f>E24</f>
        <v>148</v>
      </c>
      <c r="Q13" s="81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</row>
    <row r="14" spans="1:29" ht="15" customHeight="1" x14ac:dyDescent="0.25">
      <c r="A14" s="266"/>
      <c r="B14" s="9" t="s">
        <v>11</v>
      </c>
      <c r="C14" s="112">
        <v>2047</v>
      </c>
      <c r="D14" s="11">
        <v>23943</v>
      </c>
      <c r="E14" s="11">
        <f>SUM(C14:D14)</f>
        <v>25990</v>
      </c>
      <c r="F14" s="12">
        <f>E14/E44*100</f>
        <v>65.764170040485823</v>
      </c>
      <c r="G14" s="110">
        <v>13051</v>
      </c>
      <c r="H14" s="11">
        <v>170641</v>
      </c>
      <c r="I14" s="11">
        <f>SUM(G14:H14)</f>
        <v>183692</v>
      </c>
      <c r="J14" s="92">
        <f>I14/I44*100</f>
        <v>32.783585006344623</v>
      </c>
      <c r="K14" s="80"/>
      <c r="L14" s="118" t="s">
        <v>10</v>
      </c>
      <c r="M14" s="129">
        <f>E7</f>
        <v>6104</v>
      </c>
      <c r="N14" s="129">
        <f>E13</f>
        <v>23140</v>
      </c>
      <c r="O14" s="130">
        <f>E19</f>
        <v>3098</v>
      </c>
      <c r="P14" s="1">
        <f>E25</f>
        <v>143</v>
      </c>
      <c r="Q14" s="81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</row>
    <row r="15" spans="1:29" ht="15" customHeight="1" x14ac:dyDescent="0.25">
      <c r="A15" s="266"/>
      <c r="B15" s="9" t="s">
        <v>28</v>
      </c>
      <c r="C15" s="17">
        <f>C12/C13*100</f>
        <v>69.735282497036749</v>
      </c>
      <c r="D15" s="18">
        <f>D12/D13*11</f>
        <v>11.689067882963753</v>
      </c>
      <c r="E15" s="18">
        <f>E12/E13*100</f>
        <v>102.26879861711322</v>
      </c>
      <c r="F15" s="12"/>
      <c r="G15" s="22">
        <f>G12/G13*100</f>
        <v>70.747508305647841</v>
      </c>
      <c r="H15" s="18">
        <f>H12/H13*100</f>
        <v>104.64146588713842</v>
      </c>
      <c r="I15" s="18">
        <f>I12/I13*100</f>
        <v>101.14174961550995</v>
      </c>
      <c r="J15" s="92"/>
      <c r="K15" s="80"/>
      <c r="L15" s="118" t="s">
        <v>11</v>
      </c>
      <c r="M15" s="129">
        <f>E8</f>
        <v>6262</v>
      </c>
      <c r="N15" s="129">
        <f>E14</f>
        <v>25990</v>
      </c>
      <c r="O15" s="130">
        <f>E20</f>
        <v>4735</v>
      </c>
      <c r="P15" s="1">
        <f>E26</f>
        <v>121</v>
      </c>
      <c r="Q15" s="81"/>
      <c r="S15" s="128"/>
      <c r="T15" s="128"/>
      <c r="U15" s="128"/>
      <c r="V15" s="128"/>
      <c r="W15" s="128"/>
      <c r="X15" s="128"/>
      <c r="Y15" s="128"/>
      <c r="Z15" s="128"/>
      <c r="AA15" s="128"/>
      <c r="AB15" s="128"/>
      <c r="AC15" s="128"/>
    </row>
    <row r="16" spans="1:29" ht="15" customHeight="1" x14ac:dyDescent="0.25">
      <c r="A16" s="266"/>
      <c r="B16" s="9" t="s">
        <v>30</v>
      </c>
      <c r="C16" s="17">
        <f>C12/C14*100</f>
        <v>86.223742061553494</v>
      </c>
      <c r="D16" s="18">
        <f>D12/D14*100</f>
        <v>91.467234682370631</v>
      </c>
      <c r="E16" s="18">
        <f>E12/E14*100</f>
        <v>91.054251635244327</v>
      </c>
      <c r="F16" s="12"/>
      <c r="G16" s="22">
        <f>G12/G14*100</f>
        <v>97.900544019615353</v>
      </c>
      <c r="H16" s="18">
        <f>H12/H14*100</f>
        <v>96.182629028193688</v>
      </c>
      <c r="I16" s="18">
        <f>I12/I14*100</f>
        <v>96.304683927443762</v>
      </c>
      <c r="J16" s="92"/>
      <c r="K16" s="80"/>
      <c r="Q16" s="81"/>
      <c r="S16" s="128"/>
      <c r="T16" s="128"/>
      <c r="U16" s="128"/>
      <c r="V16" s="128"/>
      <c r="W16" s="128"/>
      <c r="X16" s="128"/>
      <c r="Y16" s="128"/>
      <c r="Z16" s="128"/>
      <c r="AA16" s="128"/>
      <c r="AB16" s="128"/>
      <c r="AC16" s="128"/>
    </row>
    <row r="17" spans="1:29" ht="15" customHeight="1" thickBot="1" x14ac:dyDescent="0.3">
      <c r="A17" s="266"/>
      <c r="B17" s="16" t="s">
        <v>7</v>
      </c>
      <c r="C17" s="61">
        <f>C12/E12*100</f>
        <v>7.4582717092753006</v>
      </c>
      <c r="D17" s="20">
        <f>D12/E12*100</f>
        <v>92.541728290724706</v>
      </c>
      <c r="E17" s="20">
        <f>SUM(C17:D17)</f>
        <v>100</v>
      </c>
      <c r="F17" s="21"/>
      <c r="G17" s="19">
        <f>G12/I12*100</f>
        <v>7.2225613892280567</v>
      </c>
      <c r="H17" s="20">
        <f>H12/I12*100</f>
        <v>92.777438610771952</v>
      </c>
      <c r="I17" s="20">
        <f>SUM(G17:H17)</f>
        <v>100.00000000000001</v>
      </c>
      <c r="J17" s="95"/>
      <c r="K17" s="80"/>
      <c r="Q17" s="81"/>
      <c r="S17" s="128"/>
      <c r="T17" s="128"/>
      <c r="U17" s="128"/>
      <c r="V17" s="128"/>
      <c r="W17" s="128"/>
      <c r="X17" s="128"/>
      <c r="Y17" s="128"/>
      <c r="Z17" s="128"/>
      <c r="AA17" s="128"/>
      <c r="AB17" s="128"/>
      <c r="AC17" s="128"/>
    </row>
    <row r="18" spans="1:29" ht="15" customHeight="1" thickBot="1" x14ac:dyDescent="0.3">
      <c r="A18" s="267" t="s">
        <v>13</v>
      </c>
      <c r="B18" s="38" t="s">
        <v>27</v>
      </c>
      <c r="C18" s="113">
        <v>276</v>
      </c>
      <c r="D18" s="39">
        <v>3356</v>
      </c>
      <c r="E18" s="39">
        <f>SUM(C18:D18)</f>
        <v>3632</v>
      </c>
      <c r="F18" s="40">
        <f>E18/E42*100</f>
        <v>10.064845092279555</v>
      </c>
      <c r="G18" s="106">
        <v>1860</v>
      </c>
      <c r="H18" s="39">
        <v>20387</v>
      </c>
      <c r="I18" s="39">
        <f>SUM(G18:H18)</f>
        <v>22247</v>
      </c>
      <c r="J18" s="91">
        <f>I18/I42*100</f>
        <v>6.5222681204246342</v>
      </c>
      <c r="K18" s="82"/>
      <c r="L18" s="83"/>
      <c r="M18" s="83"/>
      <c r="N18" s="83"/>
      <c r="O18" s="83"/>
      <c r="P18" s="83"/>
      <c r="Q18" s="84"/>
      <c r="S18" s="128"/>
      <c r="T18" s="128"/>
      <c r="U18" s="128"/>
      <c r="V18" s="128"/>
      <c r="W18" s="128"/>
      <c r="X18" s="128"/>
      <c r="Y18" s="128"/>
      <c r="Z18" s="128"/>
      <c r="AA18" s="128"/>
      <c r="AB18" s="128"/>
      <c r="AC18" s="128"/>
    </row>
    <row r="19" spans="1:29" ht="15" customHeight="1" x14ac:dyDescent="0.25">
      <c r="A19" s="268"/>
      <c r="B19" s="9" t="s">
        <v>9</v>
      </c>
      <c r="C19" s="112">
        <v>250</v>
      </c>
      <c r="D19" s="11">
        <v>2848</v>
      </c>
      <c r="E19" s="11">
        <f>SUM(C19:D19)</f>
        <v>3098</v>
      </c>
      <c r="F19" s="12">
        <f>E19/E43*100</f>
        <v>8.8053889662621145</v>
      </c>
      <c r="G19" s="110">
        <v>2265</v>
      </c>
      <c r="H19" s="11">
        <v>18222</v>
      </c>
      <c r="I19" s="11">
        <f>SUM(G19:H19)</f>
        <v>20487</v>
      </c>
      <c r="J19" s="92">
        <f>I19/I43*100</f>
        <v>5.9947329919531818</v>
      </c>
      <c r="K19" s="80"/>
      <c r="Q19" s="81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</row>
    <row r="20" spans="1:29" ht="15" customHeight="1" x14ac:dyDescent="0.25">
      <c r="A20" s="268"/>
      <c r="B20" s="9" t="s">
        <v>11</v>
      </c>
      <c r="C20" s="112">
        <v>507</v>
      </c>
      <c r="D20" s="11">
        <v>4228</v>
      </c>
      <c r="E20" s="11">
        <f>SUM(C20:D20)</f>
        <v>4735</v>
      </c>
      <c r="F20" s="12">
        <f>E20/E44*100</f>
        <v>11.981275303643725</v>
      </c>
      <c r="G20" s="110">
        <v>3551</v>
      </c>
      <c r="H20" s="11">
        <v>25134</v>
      </c>
      <c r="I20" s="11">
        <f>SUM(G20:H20)</f>
        <v>28685</v>
      </c>
      <c r="J20" s="92">
        <f>I20/I44*100</f>
        <v>5.1194234692147482</v>
      </c>
      <c r="K20" s="80"/>
      <c r="Q20" s="81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</row>
    <row r="21" spans="1:29" ht="15" customHeight="1" x14ac:dyDescent="0.25">
      <c r="A21" s="268"/>
      <c r="B21" s="9" t="s">
        <v>28</v>
      </c>
      <c r="C21" s="17">
        <f>C18/C19*100</f>
        <v>110.4</v>
      </c>
      <c r="D21" s="18">
        <f>D18/D19*100</f>
        <v>117.8370786516854</v>
      </c>
      <c r="E21" s="18">
        <f>E18/E19*100</f>
        <v>117.23692704970949</v>
      </c>
      <c r="F21" s="12"/>
      <c r="G21" s="22">
        <f>G18/G19*100</f>
        <v>82.119205298013242</v>
      </c>
      <c r="H21" s="18">
        <f>H18/H19*100</f>
        <v>111.88124245417627</v>
      </c>
      <c r="I21" s="18">
        <f>I18/I19*100</f>
        <v>108.59081368672815</v>
      </c>
      <c r="J21" s="92"/>
      <c r="K21" s="80"/>
      <c r="Q21" s="81"/>
      <c r="S21" s="128"/>
      <c r="T21" s="128"/>
      <c r="U21" s="128"/>
      <c r="V21" s="128"/>
      <c r="W21" s="128"/>
      <c r="X21" s="128"/>
      <c r="Y21" s="128"/>
      <c r="Z21" s="128"/>
      <c r="AA21" s="128"/>
      <c r="AB21" s="128"/>
      <c r="AC21" s="128"/>
    </row>
    <row r="22" spans="1:29" ht="15" customHeight="1" x14ac:dyDescent="0.25">
      <c r="A22" s="268"/>
      <c r="B22" s="9" t="s">
        <v>30</v>
      </c>
      <c r="C22" s="17">
        <f>C18/C20*100</f>
        <v>54.437869822485204</v>
      </c>
      <c r="D22" s="18">
        <f>D18/D20*100</f>
        <v>79.375591296121101</v>
      </c>
      <c r="E22" s="18">
        <f>E18/E20*100</f>
        <v>76.705385427666315</v>
      </c>
      <c r="F22" s="12"/>
      <c r="G22" s="22">
        <f>G18/G20*100</f>
        <v>52.379611377076884</v>
      </c>
      <c r="H22" s="18">
        <f>H18/H20*100</f>
        <v>81.113233070740833</v>
      </c>
      <c r="I22" s="18">
        <f>I18/I20*100</f>
        <v>77.556214049154619</v>
      </c>
      <c r="J22" s="92"/>
      <c r="K22" s="80"/>
      <c r="Q22" s="81"/>
      <c r="S22" s="128"/>
      <c r="T22" s="128"/>
      <c r="U22" s="128"/>
      <c r="V22" s="128"/>
      <c r="W22" s="128"/>
      <c r="X22" s="128"/>
      <c r="Y22" s="128"/>
      <c r="Z22" s="128"/>
      <c r="AA22" s="128"/>
      <c r="AB22" s="128"/>
      <c r="AC22" s="128"/>
    </row>
    <row r="23" spans="1:29" ht="15" customHeight="1" thickBot="1" x14ac:dyDescent="0.3">
      <c r="A23" s="269"/>
      <c r="B23" s="23" t="s">
        <v>7</v>
      </c>
      <c r="C23" s="60">
        <f>C18/E18*100</f>
        <v>7.5991189427312769</v>
      </c>
      <c r="D23" s="25">
        <f>D18/E18*100</f>
        <v>92.40088105726872</v>
      </c>
      <c r="E23" s="25">
        <f>SUM(C23:D23)</f>
        <v>100</v>
      </c>
      <c r="F23" s="26"/>
      <c r="G23" s="24">
        <f>G18/I18*100</f>
        <v>8.3606778442037122</v>
      </c>
      <c r="H23" s="25">
        <f>H18/I18*100</f>
        <v>91.639322155796293</v>
      </c>
      <c r="I23" s="25">
        <f>SUM(G23:H23)</f>
        <v>100</v>
      </c>
      <c r="J23" s="93"/>
      <c r="K23" s="80"/>
      <c r="Q23" s="81"/>
      <c r="S23" s="128"/>
      <c r="T23" s="128"/>
      <c r="U23" s="128"/>
      <c r="V23" s="128"/>
      <c r="W23" s="128"/>
      <c r="X23" s="128"/>
      <c r="Y23" s="128"/>
      <c r="Z23" s="128"/>
      <c r="AA23" s="128"/>
      <c r="AB23" s="128"/>
      <c r="AC23" s="128"/>
    </row>
    <row r="24" spans="1:29" ht="15" customHeight="1" x14ac:dyDescent="0.25">
      <c r="A24" s="270" t="s">
        <v>14</v>
      </c>
      <c r="B24" s="38" t="s">
        <v>27</v>
      </c>
      <c r="C24" s="111">
        <v>3</v>
      </c>
      <c r="D24" s="42">
        <v>145</v>
      </c>
      <c r="E24" s="41">
        <f>SUM(C24:D24)</f>
        <v>148</v>
      </c>
      <c r="F24" s="43">
        <f>E24/E42*100</f>
        <v>0.41013135287923291</v>
      </c>
      <c r="G24" s="109">
        <v>6</v>
      </c>
      <c r="H24" s="42">
        <v>775</v>
      </c>
      <c r="I24" s="42">
        <f>SUM(G24:H24)</f>
        <v>781</v>
      </c>
      <c r="J24" s="94">
        <f>I24/I42*100</f>
        <v>0.22896981175222009</v>
      </c>
      <c r="K24" s="80"/>
      <c r="M24" s="118" t="s">
        <v>9</v>
      </c>
      <c r="N24" s="118" t="s">
        <v>10</v>
      </c>
      <c r="O24" s="118" t="s">
        <v>11</v>
      </c>
      <c r="Q24" s="81"/>
      <c r="S24" s="128"/>
      <c r="T24" s="128"/>
      <c r="U24" s="128"/>
      <c r="V24" s="128"/>
      <c r="W24" s="128"/>
      <c r="X24" s="128"/>
      <c r="Y24" s="128"/>
      <c r="Z24" s="128"/>
      <c r="AA24" s="128"/>
      <c r="AB24" s="128"/>
      <c r="AC24" s="128"/>
    </row>
    <row r="25" spans="1:29" ht="15" customHeight="1" x14ac:dyDescent="0.25">
      <c r="A25" s="270"/>
      <c r="B25" s="9" t="s">
        <v>9</v>
      </c>
      <c r="C25" s="112">
        <v>2</v>
      </c>
      <c r="D25" s="11">
        <v>141</v>
      </c>
      <c r="E25" s="10">
        <f>SUM(C25:D25)</f>
        <v>143</v>
      </c>
      <c r="F25" s="12">
        <f>E25/E43*100</f>
        <v>0.40644629508569485</v>
      </c>
      <c r="G25" s="110">
        <v>16</v>
      </c>
      <c r="H25" s="11">
        <v>832</v>
      </c>
      <c r="I25" s="11">
        <f>SUM(G25:H25)</f>
        <v>848</v>
      </c>
      <c r="J25" s="92">
        <f>I25/I43*100</f>
        <v>0.24813460131675202</v>
      </c>
      <c r="K25" s="80"/>
      <c r="L25" s="118" t="s">
        <v>14</v>
      </c>
      <c r="M25" s="118">
        <f>I24</f>
        <v>781</v>
      </c>
      <c r="N25" s="118">
        <f>I25</f>
        <v>848</v>
      </c>
      <c r="O25" s="118">
        <f>I26</f>
        <v>627</v>
      </c>
      <c r="Q25" s="81"/>
      <c r="S25" s="128"/>
      <c r="T25" s="128"/>
      <c r="U25" s="128"/>
      <c r="V25" s="128"/>
      <c r="W25" s="128"/>
      <c r="X25" s="128"/>
      <c r="Y25" s="128"/>
      <c r="Z25" s="128"/>
      <c r="AA25" s="128"/>
      <c r="AB25" s="128"/>
      <c r="AC25" s="128"/>
    </row>
    <row r="26" spans="1:29" ht="15" customHeight="1" x14ac:dyDescent="0.25">
      <c r="A26" s="270"/>
      <c r="B26" s="9" t="s">
        <v>11</v>
      </c>
      <c r="C26" s="112">
        <v>6</v>
      </c>
      <c r="D26" s="11">
        <v>115</v>
      </c>
      <c r="E26" s="10">
        <f>SUM(C26:D26)</f>
        <v>121</v>
      </c>
      <c r="F26" s="12">
        <f>E26/E44*100</f>
        <v>0.30617408906882593</v>
      </c>
      <c r="G26" s="110">
        <v>22</v>
      </c>
      <c r="H26" s="11">
        <v>605</v>
      </c>
      <c r="I26" s="10">
        <f>SUM(G26:H26)</f>
        <v>627</v>
      </c>
      <c r="J26" s="92">
        <f>I26/I44*100</f>
        <v>0.11190094178830912</v>
      </c>
      <c r="K26" s="80"/>
      <c r="L26" s="118" t="s">
        <v>13</v>
      </c>
      <c r="M26" s="130">
        <f>I18</f>
        <v>22247</v>
      </c>
      <c r="N26" s="130">
        <f>I19</f>
        <v>20487</v>
      </c>
      <c r="O26" s="130">
        <f>I20</f>
        <v>28685</v>
      </c>
      <c r="Q26" s="81"/>
      <c r="S26" s="128"/>
      <c r="T26" s="128"/>
      <c r="U26" s="128"/>
      <c r="V26" s="128"/>
      <c r="W26" s="128"/>
      <c r="X26" s="128"/>
      <c r="Y26" s="128"/>
      <c r="Z26" s="128"/>
      <c r="AA26" s="128"/>
      <c r="AB26" s="128"/>
      <c r="AC26" s="128"/>
    </row>
    <row r="27" spans="1:29" ht="15" customHeight="1" x14ac:dyDescent="0.25">
      <c r="A27" s="270"/>
      <c r="B27" s="9" t="s">
        <v>28</v>
      </c>
      <c r="C27" s="17">
        <f>C24/C25*100</f>
        <v>150</v>
      </c>
      <c r="D27" s="18">
        <f>D24/D25*100</f>
        <v>102.83687943262412</v>
      </c>
      <c r="E27" s="18">
        <f>E24/E25*100</f>
        <v>103.49650349650349</v>
      </c>
      <c r="F27" s="12"/>
      <c r="G27" s="22">
        <f>G24/G25*100</f>
        <v>37.5</v>
      </c>
      <c r="H27" s="18">
        <f>H24/H25*100</f>
        <v>93.149038461538453</v>
      </c>
      <c r="I27" s="11">
        <f>I24/I25*100</f>
        <v>92.09905660377359</v>
      </c>
      <c r="J27" s="92"/>
      <c r="K27" s="80"/>
      <c r="L27" s="118" t="s">
        <v>12</v>
      </c>
      <c r="M27" s="130">
        <f>I12</f>
        <v>176904</v>
      </c>
      <c r="N27" s="130">
        <f>I13</f>
        <v>174907</v>
      </c>
      <c r="O27" s="130">
        <f>I14</f>
        <v>183692</v>
      </c>
      <c r="Q27" s="81"/>
      <c r="S27" s="128"/>
      <c r="T27" s="128"/>
      <c r="U27" s="128"/>
      <c r="V27" s="128"/>
      <c r="W27" s="128"/>
      <c r="X27" s="128"/>
      <c r="Y27" s="128"/>
      <c r="Z27" s="128"/>
      <c r="AA27" s="128"/>
      <c r="AB27" s="128"/>
      <c r="AC27" s="128"/>
    </row>
    <row r="28" spans="1:29" ht="15" customHeight="1" x14ac:dyDescent="0.25">
      <c r="A28" s="270"/>
      <c r="B28" s="9" t="s">
        <v>30</v>
      </c>
      <c r="C28" s="17">
        <f>C24/C26*100</f>
        <v>50</v>
      </c>
      <c r="D28" s="18">
        <f>D24/D26*100</f>
        <v>126.08695652173914</v>
      </c>
      <c r="E28" s="18">
        <f>E24/E26*100</f>
        <v>122.31404958677685</v>
      </c>
      <c r="F28" s="12"/>
      <c r="G28" s="22">
        <f>G24/G26*100</f>
        <v>27.27272727272727</v>
      </c>
      <c r="H28" s="18">
        <f>H24/H26*100</f>
        <v>128.099173553719</v>
      </c>
      <c r="I28" s="18">
        <f>I24/I26*100</f>
        <v>124.56140350877195</v>
      </c>
      <c r="J28" s="92"/>
      <c r="K28" s="80"/>
      <c r="L28" s="118" t="s">
        <v>8</v>
      </c>
      <c r="M28" s="130">
        <f>I6</f>
        <v>30589</v>
      </c>
      <c r="N28" s="130">
        <f>I7</f>
        <v>30718</v>
      </c>
      <c r="O28" s="130">
        <f>I8</f>
        <v>30476</v>
      </c>
      <c r="Q28" s="81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</row>
    <row r="29" spans="1:29" ht="15" customHeight="1" thickBot="1" x14ac:dyDescent="0.3">
      <c r="A29" s="270"/>
      <c r="B29" s="16" t="s">
        <v>7</v>
      </c>
      <c r="C29" s="61">
        <f>C24/E24*100</f>
        <v>2.0270270270270272</v>
      </c>
      <c r="D29" s="20">
        <f>D24/E24*100</f>
        <v>97.972972972972968</v>
      </c>
      <c r="E29" s="20">
        <f>SUM(C29:D29)</f>
        <v>100</v>
      </c>
      <c r="F29" s="21"/>
      <c r="G29" s="19">
        <f>G24/I24*100</f>
        <v>0.76824583866837381</v>
      </c>
      <c r="H29" s="20">
        <f>H24/I24*100</f>
        <v>99.231754161331637</v>
      </c>
      <c r="I29" s="20">
        <f>SUM(G29:H29)</f>
        <v>100.00000000000001</v>
      </c>
      <c r="J29" s="95"/>
      <c r="K29" s="80"/>
      <c r="Q29" s="81"/>
      <c r="S29" s="128"/>
      <c r="T29" s="128"/>
      <c r="U29" s="128"/>
      <c r="V29" s="128"/>
      <c r="W29" s="128"/>
      <c r="X29" s="128"/>
      <c r="Y29" s="128"/>
      <c r="Z29" s="128"/>
      <c r="AA29" s="128"/>
      <c r="AB29" s="128"/>
      <c r="AC29" s="128"/>
    </row>
    <row r="30" spans="1:29" ht="15" customHeight="1" x14ac:dyDescent="0.25">
      <c r="A30" s="252" t="s">
        <v>15</v>
      </c>
      <c r="B30" s="44" t="s">
        <v>27</v>
      </c>
      <c r="C30" s="113">
        <f t="shared" ref="C30:J32" si="0">C6+C12+C18+C24</f>
        <v>2389</v>
      </c>
      <c r="D30" s="39">
        <f t="shared" si="0"/>
        <v>31180</v>
      </c>
      <c r="E30" s="39">
        <f t="shared" si="0"/>
        <v>33569</v>
      </c>
      <c r="F30" s="40">
        <f t="shared" si="0"/>
        <v>93.024995843263312</v>
      </c>
      <c r="G30" s="106">
        <f t="shared" si="0"/>
        <v>15880</v>
      </c>
      <c r="H30" s="39">
        <f t="shared" si="0"/>
        <v>214641</v>
      </c>
      <c r="I30" s="39">
        <f t="shared" si="0"/>
        <v>230521</v>
      </c>
      <c r="J30" s="91">
        <f t="shared" si="0"/>
        <v>67.583034538967382</v>
      </c>
      <c r="K30" s="80"/>
      <c r="Q30" s="81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</row>
    <row r="31" spans="1:29" ht="15" customHeight="1" x14ac:dyDescent="0.25">
      <c r="A31" s="253"/>
      <c r="B31" s="234" t="s">
        <v>9</v>
      </c>
      <c r="C31" s="114">
        <f t="shared" si="0"/>
        <v>3311</v>
      </c>
      <c r="D31" s="62">
        <f t="shared" si="0"/>
        <v>29174</v>
      </c>
      <c r="E31" s="62">
        <f t="shared" si="0"/>
        <v>32485</v>
      </c>
      <c r="F31" s="63">
        <f t="shared" si="0"/>
        <v>92.331523747264313</v>
      </c>
      <c r="G31" s="108">
        <f t="shared" si="0"/>
        <v>23006</v>
      </c>
      <c r="H31" s="62">
        <f t="shared" si="0"/>
        <v>203954</v>
      </c>
      <c r="I31" s="62">
        <f t="shared" si="0"/>
        <v>226960</v>
      </c>
      <c r="J31" s="96">
        <f t="shared" si="0"/>
        <v>66.411119239209953</v>
      </c>
      <c r="K31" s="88"/>
      <c r="L31" s="89"/>
      <c r="M31" s="89"/>
      <c r="N31" s="89"/>
      <c r="O31" s="89"/>
      <c r="P31" s="89"/>
      <c r="Q31" s="90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</row>
    <row r="32" spans="1:29" ht="15" customHeight="1" x14ac:dyDescent="0.25">
      <c r="A32" s="253"/>
      <c r="B32" s="234" t="s">
        <v>11</v>
      </c>
      <c r="C32" s="114">
        <f t="shared" si="0"/>
        <v>2981</v>
      </c>
      <c r="D32" s="62">
        <f t="shared" si="0"/>
        <v>34127</v>
      </c>
      <c r="E32" s="62">
        <f t="shared" si="0"/>
        <v>37108</v>
      </c>
      <c r="F32" s="63">
        <f t="shared" si="0"/>
        <v>93.896761133603235</v>
      </c>
      <c r="G32" s="108">
        <f t="shared" si="0"/>
        <v>18131</v>
      </c>
      <c r="H32" s="62">
        <f t="shared" si="0"/>
        <v>225349</v>
      </c>
      <c r="I32" s="62">
        <f t="shared" si="0"/>
        <v>243480</v>
      </c>
      <c r="J32" s="96">
        <f t="shared" si="0"/>
        <v>43.453973375785495</v>
      </c>
      <c r="K32" s="88"/>
      <c r="L32" s="89"/>
      <c r="M32" s="89"/>
      <c r="N32" s="89"/>
      <c r="O32" s="89"/>
      <c r="P32" s="89"/>
      <c r="Q32" s="90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</row>
    <row r="33" spans="1:17" ht="15" customHeight="1" thickBot="1" x14ac:dyDescent="0.3">
      <c r="A33" s="253"/>
      <c r="B33" s="234" t="s">
        <v>28</v>
      </c>
      <c r="C33" s="64">
        <f>C30/C31*100</f>
        <v>72.153427967381461</v>
      </c>
      <c r="D33" s="65">
        <f>D30/D31*100</f>
        <v>106.87598546651127</v>
      </c>
      <c r="E33" s="65">
        <f>E30/E31*100</f>
        <v>103.33692473449285</v>
      </c>
      <c r="F33" s="63"/>
      <c r="G33" s="66">
        <f>G30/G31*100</f>
        <v>69.025471616100148</v>
      </c>
      <c r="H33" s="65">
        <f>H30/H31*100</f>
        <v>105.23990703786149</v>
      </c>
      <c r="I33" s="65">
        <f>I30/I31*100</f>
        <v>101.56899894254494</v>
      </c>
      <c r="J33" s="96"/>
      <c r="K33" s="85"/>
      <c r="L33" s="86"/>
      <c r="M33" s="86"/>
      <c r="N33" s="86"/>
      <c r="O33" s="86"/>
      <c r="P33" s="86"/>
      <c r="Q33" s="87"/>
    </row>
    <row r="34" spans="1:17" ht="15" customHeight="1" x14ac:dyDescent="0.25">
      <c r="A34" s="253"/>
      <c r="B34" s="234" t="s">
        <v>30</v>
      </c>
      <c r="C34" s="64">
        <f>C30/C32*100</f>
        <v>80.140892318014096</v>
      </c>
      <c r="D34" s="65">
        <f>D30/D32*100</f>
        <v>91.36460866762387</v>
      </c>
      <c r="E34" s="65">
        <f>E30/E32*100</f>
        <v>90.462972943839603</v>
      </c>
      <c r="F34" s="63"/>
      <c r="G34" s="66">
        <f>G30/G32*100</f>
        <v>87.584799514643436</v>
      </c>
      <c r="H34" s="65">
        <f>H30/H32*100</f>
        <v>95.248259366582502</v>
      </c>
      <c r="I34" s="65">
        <f>I30/I32*100</f>
        <v>94.6775915886315</v>
      </c>
      <c r="J34" s="63"/>
      <c r="K34" s="245" t="s">
        <v>25</v>
      </c>
      <c r="L34" s="246"/>
      <c r="M34" s="246"/>
      <c r="N34" s="246"/>
      <c r="O34" s="246"/>
      <c r="P34" s="246"/>
      <c r="Q34" s="247"/>
    </row>
    <row r="35" spans="1:17" ht="15" customHeight="1" thickBot="1" x14ac:dyDescent="0.3">
      <c r="A35" s="254"/>
      <c r="B35" s="235" t="s">
        <v>7</v>
      </c>
      <c r="C35" s="71">
        <f>C30/E30*100</f>
        <v>7.1166850367898951</v>
      </c>
      <c r="D35" s="72">
        <f>D30/E30*100</f>
        <v>92.883314963210111</v>
      </c>
      <c r="E35" s="72">
        <f>SUM(C35:D35)</f>
        <v>100</v>
      </c>
      <c r="F35" s="73"/>
      <c r="G35" s="74">
        <f>G30/I30*100</f>
        <v>6.888743324903154</v>
      </c>
      <c r="H35" s="72">
        <f>H30/I30*100</f>
        <v>93.11125667509684</v>
      </c>
      <c r="I35" s="72">
        <f>SUM(G35:H35)</f>
        <v>100</v>
      </c>
      <c r="J35" s="73"/>
      <c r="K35" s="248"/>
      <c r="L35" s="249"/>
      <c r="M35" s="249"/>
      <c r="N35" s="249"/>
      <c r="O35" s="249"/>
      <c r="P35" s="249"/>
      <c r="Q35" s="250"/>
    </row>
    <row r="36" spans="1:17" ht="15" customHeight="1" x14ac:dyDescent="0.25">
      <c r="A36" s="255" t="s">
        <v>16</v>
      </c>
      <c r="B36" s="38" t="s">
        <v>27</v>
      </c>
      <c r="C36" s="113">
        <v>668</v>
      </c>
      <c r="D36" s="39">
        <v>1849</v>
      </c>
      <c r="E36" s="39">
        <f>SUM(C36:D36)</f>
        <v>2517</v>
      </c>
      <c r="F36" s="40">
        <f>E36/E42*100</f>
        <v>6.9750041567366843</v>
      </c>
      <c r="G36" s="106">
        <v>54945</v>
      </c>
      <c r="H36" s="39">
        <v>55627</v>
      </c>
      <c r="I36" s="39">
        <f>G36+H36</f>
        <v>110572</v>
      </c>
      <c r="J36" s="40">
        <f>I36/I42*100</f>
        <v>32.416965461032618</v>
      </c>
      <c r="K36" s="80"/>
      <c r="Q36" s="81"/>
    </row>
    <row r="37" spans="1:17" ht="15" customHeight="1" x14ac:dyDescent="0.25">
      <c r="A37" s="256"/>
      <c r="B37" s="9" t="s">
        <v>9</v>
      </c>
      <c r="C37" s="115">
        <v>702</v>
      </c>
      <c r="D37" s="32">
        <v>1996</v>
      </c>
      <c r="E37" s="201">
        <f>SUM(C37:D37)</f>
        <v>2698</v>
      </c>
      <c r="F37" s="33">
        <f>E37/E43*100</f>
        <v>7.6684762527356964</v>
      </c>
      <c r="G37" s="107">
        <v>61313</v>
      </c>
      <c r="H37" s="32">
        <v>53477</v>
      </c>
      <c r="I37" s="32">
        <f>G37+H37</f>
        <v>114790</v>
      </c>
      <c r="J37" s="33">
        <f>I37/I43*100</f>
        <v>33.588880760790055</v>
      </c>
      <c r="K37" s="80"/>
      <c r="L37" s="118" t="s">
        <v>8</v>
      </c>
      <c r="M37" s="119">
        <f>J6</f>
        <v>8.9679354310994359</v>
      </c>
      <c r="Q37" s="81"/>
    </row>
    <row r="38" spans="1:17" ht="15" customHeight="1" x14ac:dyDescent="0.25">
      <c r="A38" s="256"/>
      <c r="B38" s="9" t="s">
        <v>11</v>
      </c>
      <c r="C38" s="115">
        <v>771</v>
      </c>
      <c r="D38" s="32">
        <v>1641</v>
      </c>
      <c r="E38" s="32">
        <f>SUM(C38:D38)</f>
        <v>2412</v>
      </c>
      <c r="F38" s="33">
        <f>E38/E44*100</f>
        <v>6.1032388663967607</v>
      </c>
      <c r="G38" s="107">
        <v>107111</v>
      </c>
      <c r="H38" s="32">
        <v>209726</v>
      </c>
      <c r="I38" s="32">
        <f>G38+H38</f>
        <v>316837</v>
      </c>
      <c r="J38" s="33">
        <f>I38/I44*100</f>
        <v>56.546026624214505</v>
      </c>
      <c r="K38" s="80"/>
      <c r="L38" s="118" t="s">
        <v>12</v>
      </c>
      <c r="M38" s="119">
        <f>J12</f>
        <v>51.863861175691085</v>
      </c>
      <c r="Q38" s="81"/>
    </row>
    <row r="39" spans="1:17" ht="15" customHeight="1" x14ac:dyDescent="0.25">
      <c r="A39" s="256"/>
      <c r="B39" s="9" t="s">
        <v>28</v>
      </c>
      <c r="C39" s="34">
        <f>C36/C37*100</f>
        <v>95.156695156695164</v>
      </c>
      <c r="D39" s="35">
        <f>D36/D37*100</f>
        <v>92.635270541082164</v>
      </c>
      <c r="E39" s="35">
        <f>E36/E37*100</f>
        <v>93.291326908821347</v>
      </c>
      <c r="F39" s="33"/>
      <c r="G39" s="36">
        <f>G36/G37*100</f>
        <v>89.613948102360013</v>
      </c>
      <c r="H39" s="35">
        <f>H36/H37*100</f>
        <v>104.02041999364214</v>
      </c>
      <c r="I39" s="35">
        <f>I36/I37*100</f>
        <v>96.32546389058281</v>
      </c>
      <c r="J39" s="33"/>
      <c r="K39" s="80"/>
      <c r="L39" s="118" t="s">
        <v>13</v>
      </c>
      <c r="M39" s="119">
        <f>J18</f>
        <v>6.5222681204246342</v>
      </c>
      <c r="Q39" s="81"/>
    </row>
    <row r="40" spans="1:17" ht="15" customHeight="1" x14ac:dyDescent="0.25">
      <c r="A40" s="256"/>
      <c r="B40" s="9" t="s">
        <v>30</v>
      </c>
      <c r="C40" s="34">
        <f>C36/C38*100</f>
        <v>86.640726329442288</v>
      </c>
      <c r="D40" s="35">
        <f>D36/D38*100</f>
        <v>112.67519804996952</v>
      </c>
      <c r="E40" s="35">
        <f>E36/E38*100</f>
        <v>104.35323383084578</v>
      </c>
      <c r="F40" s="33"/>
      <c r="G40" s="36">
        <f>G36/G38*100</f>
        <v>51.297252383041894</v>
      </c>
      <c r="H40" s="35">
        <f>H36/H38*100</f>
        <v>26.523654673240323</v>
      </c>
      <c r="I40" s="35">
        <f>I36/I38*100</f>
        <v>34.898701856159477</v>
      </c>
      <c r="J40" s="33"/>
      <c r="K40" s="80"/>
      <c r="L40" s="118" t="s">
        <v>14</v>
      </c>
      <c r="M40" s="119">
        <f>J24</f>
        <v>0.22896981175222009</v>
      </c>
      <c r="Q40" s="81"/>
    </row>
    <row r="41" spans="1:17" ht="15" customHeight="1" thickBot="1" x14ac:dyDescent="0.3">
      <c r="A41" s="257"/>
      <c r="B41" s="236" t="s">
        <v>7</v>
      </c>
      <c r="C41" s="68">
        <f>C36/E36*100</f>
        <v>26.539531187922126</v>
      </c>
      <c r="D41" s="69">
        <f>D36/E36*100</f>
        <v>73.460468812077877</v>
      </c>
      <c r="E41" s="69">
        <f>SUM(C41:D41)</f>
        <v>100</v>
      </c>
      <c r="F41" s="37"/>
      <c r="G41" s="70">
        <f>G36/I36*100</f>
        <v>49.69160366096299</v>
      </c>
      <c r="H41" s="69">
        <f>H36/I36*100</f>
        <v>50.30839633903701</v>
      </c>
      <c r="I41" s="69">
        <f>SUM(G41:H41)</f>
        <v>100</v>
      </c>
      <c r="J41" s="37"/>
      <c r="K41" s="80"/>
      <c r="L41" s="118" t="s">
        <v>26</v>
      </c>
      <c r="M41" s="119">
        <f>J36</f>
        <v>32.416965461032618</v>
      </c>
      <c r="Q41" s="81"/>
    </row>
    <row r="42" spans="1:17" ht="15" customHeight="1" x14ac:dyDescent="0.25">
      <c r="A42" s="261" t="s">
        <v>23</v>
      </c>
      <c r="B42" s="67" t="s">
        <v>27</v>
      </c>
      <c r="C42" s="116">
        <f t="shared" ref="C42:D44" si="1">C30+C36</f>
        <v>3057</v>
      </c>
      <c r="D42" s="75">
        <f t="shared" si="1"/>
        <v>33029</v>
      </c>
      <c r="E42" s="75">
        <f>SUM(C42:D42)</f>
        <v>36086</v>
      </c>
      <c r="F42" s="76">
        <f>F6+F12+F18+F24+F36</f>
        <v>100</v>
      </c>
      <c r="G42" s="104">
        <f>G30+G36</f>
        <v>70825</v>
      </c>
      <c r="H42" s="75">
        <f t="shared" ref="G42:H44" si="2">H30+H36</f>
        <v>270268</v>
      </c>
      <c r="I42" s="75">
        <f>SUM(G42:H42)</f>
        <v>341093</v>
      </c>
      <c r="J42" s="76">
        <f>J6+J12+J18+J24+J36</f>
        <v>100</v>
      </c>
      <c r="K42" s="80"/>
      <c r="Q42" s="81"/>
    </row>
    <row r="43" spans="1:17" ht="15" customHeight="1" x14ac:dyDescent="0.25">
      <c r="A43" s="261"/>
      <c r="B43" s="45" t="s">
        <v>9</v>
      </c>
      <c r="C43" s="117">
        <f t="shared" si="1"/>
        <v>4013</v>
      </c>
      <c r="D43" s="46">
        <f t="shared" si="1"/>
        <v>31170</v>
      </c>
      <c r="E43" s="46">
        <f>SUM(C43:D43)</f>
        <v>35183</v>
      </c>
      <c r="F43" s="47">
        <f>F31+F37</f>
        <v>100.00000000000001</v>
      </c>
      <c r="G43" s="105">
        <f t="shared" si="2"/>
        <v>84319</v>
      </c>
      <c r="H43" s="46">
        <f t="shared" si="2"/>
        <v>257431</v>
      </c>
      <c r="I43" s="46">
        <f>SUM(G43:H43)</f>
        <v>341750</v>
      </c>
      <c r="J43" s="47">
        <f>J7+J13+J19+J25+J37</f>
        <v>100</v>
      </c>
      <c r="K43" s="80"/>
      <c r="Q43" s="81"/>
    </row>
    <row r="44" spans="1:17" ht="15" customHeight="1" x14ac:dyDescent="0.25">
      <c r="A44" s="261"/>
      <c r="B44" s="45" t="s">
        <v>11</v>
      </c>
      <c r="C44" s="117">
        <f t="shared" si="1"/>
        <v>3752</v>
      </c>
      <c r="D44" s="46">
        <f t="shared" si="1"/>
        <v>35768</v>
      </c>
      <c r="E44" s="46">
        <f>SUM(C44:D44)</f>
        <v>39520</v>
      </c>
      <c r="F44" s="47">
        <f>F32+F38</f>
        <v>100</v>
      </c>
      <c r="G44" s="105">
        <f t="shared" si="2"/>
        <v>125242</v>
      </c>
      <c r="H44" s="46">
        <f t="shared" si="2"/>
        <v>435075</v>
      </c>
      <c r="I44" s="228">
        <f>SUM(G44:H44)</f>
        <v>560317</v>
      </c>
      <c r="J44" s="47">
        <f>J32+J38</f>
        <v>100</v>
      </c>
      <c r="K44" s="80"/>
      <c r="Q44" s="81"/>
    </row>
    <row r="45" spans="1:17" ht="15" customHeight="1" x14ac:dyDescent="0.25">
      <c r="A45" s="261"/>
      <c r="B45" s="45" t="s">
        <v>28</v>
      </c>
      <c r="C45" s="48">
        <f>C42/C43*100</f>
        <v>76.17742337403439</v>
      </c>
      <c r="D45" s="49">
        <f>D42/D43*100</f>
        <v>105.96406801411614</v>
      </c>
      <c r="E45" s="49">
        <f>E42/E43*100</f>
        <v>102.56658045078588</v>
      </c>
      <c r="F45" s="47"/>
      <c r="G45" s="50">
        <f>G42/G43*100</f>
        <v>83.996489521934564</v>
      </c>
      <c r="H45" s="49">
        <f>H42/H43*100</f>
        <v>104.98657892794574</v>
      </c>
      <c r="I45" s="49">
        <f>I42/I43*100</f>
        <v>99.80775420629115</v>
      </c>
      <c r="J45" s="47"/>
      <c r="K45" s="80"/>
      <c r="Q45" s="81"/>
    </row>
    <row r="46" spans="1:17" ht="15" customHeight="1" x14ac:dyDescent="0.25">
      <c r="A46" s="261"/>
      <c r="B46" s="45" t="s">
        <v>30</v>
      </c>
      <c r="C46" s="48">
        <f>C42/C44*100</f>
        <v>81.47654584221749</v>
      </c>
      <c r="D46" s="49">
        <f>D42/D44*100</f>
        <v>92.342317154998881</v>
      </c>
      <c r="E46" s="49">
        <f>E42/E44*100</f>
        <v>91.310728744939269</v>
      </c>
      <c r="F46" s="47"/>
      <c r="G46" s="50">
        <f>G42/G44*100</f>
        <v>56.550518196771051</v>
      </c>
      <c r="H46" s="49">
        <f>H42/H44*100</f>
        <v>62.11986439119692</v>
      </c>
      <c r="I46" s="49">
        <f>I42/I44*100</f>
        <v>60.875004684848044</v>
      </c>
      <c r="J46" s="47"/>
      <c r="K46" s="80"/>
      <c r="Q46" s="81"/>
    </row>
    <row r="47" spans="1:17" ht="15" customHeight="1" thickBot="1" x14ac:dyDescent="0.3">
      <c r="A47" s="262"/>
      <c r="B47" s="51" t="s">
        <v>7</v>
      </c>
      <c r="C47" s="52">
        <f>C42/E42*100</f>
        <v>8.4714293631879407</v>
      </c>
      <c r="D47" s="53">
        <f>D42/E42*100</f>
        <v>91.528570636812063</v>
      </c>
      <c r="E47" s="53">
        <f>SUM(C47:D47)</f>
        <v>100</v>
      </c>
      <c r="F47" s="54"/>
      <c r="G47" s="55">
        <f>G42/I42*100</f>
        <v>20.764131776377702</v>
      </c>
      <c r="H47" s="53">
        <f>H42/I42*100</f>
        <v>79.23586822362229</v>
      </c>
      <c r="I47" s="53">
        <f>SUM(G47:H47)</f>
        <v>100</v>
      </c>
      <c r="J47" s="54"/>
      <c r="K47" s="82"/>
      <c r="L47" s="83"/>
      <c r="M47" s="83"/>
      <c r="N47" s="83"/>
      <c r="O47" s="83"/>
      <c r="P47" s="83"/>
      <c r="Q47" s="84"/>
    </row>
    <row r="48" spans="1:17" ht="15" customHeight="1" x14ac:dyDescent="0.25">
      <c r="A48" s="120"/>
      <c r="B48" s="121"/>
      <c r="C48" s="121"/>
      <c r="D48" s="121"/>
      <c r="E48" s="121"/>
      <c r="F48" s="121"/>
      <c r="G48" s="121"/>
      <c r="H48" s="121"/>
    </row>
    <row r="49" spans="1:17" ht="15" customHeight="1" x14ac:dyDescent="0.25">
      <c r="A49" s="122"/>
      <c r="B49" s="123"/>
      <c r="C49" s="123"/>
      <c r="D49" s="123"/>
      <c r="E49" s="123"/>
      <c r="F49" s="123"/>
      <c r="G49" s="123"/>
      <c r="H49" s="123"/>
      <c r="I49" s="123"/>
      <c r="J49" s="123"/>
      <c r="K49" s="123"/>
      <c r="L49" s="123"/>
      <c r="M49" s="123"/>
      <c r="N49" s="123"/>
      <c r="O49" s="123"/>
      <c r="P49" s="123"/>
      <c r="Q49" s="123"/>
    </row>
    <row r="50" spans="1:17" ht="15" customHeight="1" x14ac:dyDescent="0.25">
      <c r="A50" s="122"/>
      <c r="B50" s="123"/>
      <c r="C50" s="123"/>
      <c r="D50" s="123"/>
      <c r="E50" s="123"/>
      <c r="F50" s="123"/>
      <c r="G50" s="123"/>
      <c r="H50" s="123"/>
      <c r="I50" s="123"/>
      <c r="J50" s="123"/>
      <c r="K50" s="123"/>
      <c r="L50" s="123"/>
      <c r="M50" s="123"/>
      <c r="N50" s="123"/>
      <c r="O50" s="123"/>
      <c r="P50" s="123"/>
      <c r="Q50" s="123"/>
    </row>
    <row r="51" spans="1:17" ht="15" customHeight="1" x14ac:dyDescent="0.25">
      <c r="A51" s="122"/>
      <c r="B51" s="123"/>
      <c r="C51" s="123"/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</row>
    <row r="52" spans="1:17" ht="15" customHeight="1" x14ac:dyDescent="0.25">
      <c r="A52" s="122"/>
      <c r="B52" s="123"/>
      <c r="C52" s="123"/>
      <c r="D52" s="123"/>
      <c r="E52" s="123"/>
      <c r="F52" s="123"/>
      <c r="G52" s="123"/>
      <c r="H52" s="123"/>
      <c r="I52" s="123"/>
      <c r="J52" s="123"/>
      <c r="K52" s="123"/>
      <c r="L52" s="123"/>
      <c r="M52" s="123"/>
      <c r="N52" s="123"/>
      <c r="O52" s="123"/>
      <c r="P52" s="123"/>
      <c r="Q52" s="123"/>
    </row>
    <row r="53" spans="1:17" ht="15" customHeight="1" x14ac:dyDescent="0.25">
      <c r="A53" s="122"/>
      <c r="B53" s="123"/>
      <c r="C53" s="123"/>
      <c r="D53" s="123"/>
      <c r="E53" s="123"/>
      <c r="F53" s="123"/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</row>
    <row r="54" spans="1:17" ht="15" customHeight="1" x14ac:dyDescent="0.25">
      <c r="A54" s="122"/>
      <c r="B54" s="123"/>
      <c r="C54" s="123"/>
      <c r="D54" s="123"/>
      <c r="E54" s="123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</row>
    <row r="55" spans="1:17" ht="15" customHeight="1" x14ac:dyDescent="0.25">
      <c r="A55" s="122"/>
      <c r="B55" s="123"/>
      <c r="C55" s="123"/>
      <c r="D55" s="123"/>
      <c r="E55" s="123"/>
      <c r="F55" s="123"/>
      <c r="G55" s="123"/>
      <c r="H55" s="123"/>
      <c r="I55" s="123"/>
      <c r="J55" s="123"/>
      <c r="K55" s="123"/>
      <c r="L55" s="123"/>
      <c r="M55" s="123"/>
      <c r="N55" s="123"/>
      <c r="O55" s="123"/>
      <c r="P55" s="123"/>
      <c r="Q55" s="123"/>
    </row>
    <row r="56" spans="1:17" ht="15" customHeight="1" x14ac:dyDescent="0.25">
      <c r="A56" s="122"/>
      <c r="B56" s="123"/>
      <c r="C56" s="123"/>
      <c r="D56" s="123"/>
      <c r="E56" s="123"/>
      <c r="F56" s="123"/>
      <c r="G56" s="123"/>
      <c r="H56" s="123"/>
      <c r="I56" s="123"/>
      <c r="J56" s="123"/>
      <c r="K56" s="123"/>
      <c r="L56" s="123"/>
      <c r="M56" s="123"/>
      <c r="N56" s="123"/>
      <c r="O56" s="123"/>
      <c r="P56" s="123"/>
      <c r="Q56" s="123"/>
    </row>
    <row r="57" spans="1:17" ht="15" customHeight="1" x14ac:dyDescent="0.25">
      <c r="A57" s="122"/>
      <c r="B57" s="123"/>
      <c r="C57" s="123"/>
      <c r="D57" s="123"/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</row>
    <row r="58" spans="1:17" ht="15" customHeight="1" x14ac:dyDescent="0.25">
      <c r="A58" s="122"/>
      <c r="B58" s="123"/>
      <c r="C58" s="123"/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</row>
    <row r="59" spans="1:17" ht="15" customHeight="1" x14ac:dyDescent="0.25">
      <c r="A59" s="122"/>
      <c r="B59" s="123"/>
      <c r="C59" s="123"/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</row>
    <row r="60" spans="1:17" ht="15" customHeight="1" x14ac:dyDescent="0.25">
      <c r="A60" s="122"/>
      <c r="B60" s="123"/>
      <c r="C60" s="123"/>
      <c r="D60" s="123"/>
      <c r="E60" s="123"/>
      <c r="F60" s="123"/>
      <c r="G60" s="123"/>
      <c r="H60" s="123"/>
      <c r="I60" s="123"/>
      <c r="J60" s="123"/>
      <c r="K60" s="123"/>
      <c r="L60" s="123"/>
      <c r="M60" s="123"/>
      <c r="N60" s="123"/>
      <c r="O60" s="123"/>
      <c r="P60" s="123"/>
      <c r="Q60" s="123"/>
    </row>
    <row r="61" spans="1:17" ht="15" customHeight="1" x14ac:dyDescent="0.25">
      <c r="A61" s="122"/>
      <c r="B61" s="123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</row>
    <row r="62" spans="1:17" ht="15" customHeight="1" x14ac:dyDescent="0.25">
      <c r="A62" s="122"/>
      <c r="B62" s="123"/>
      <c r="C62" s="123"/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</row>
    <row r="63" spans="1:17" ht="15" customHeight="1" x14ac:dyDescent="0.25">
      <c r="A63" s="122"/>
      <c r="B63" s="123"/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  <c r="P63" s="123"/>
      <c r="Q63" s="123"/>
    </row>
    <row r="64" spans="1:17" ht="15" customHeight="1" x14ac:dyDescent="0.25">
      <c r="A64" s="122"/>
      <c r="B64" s="123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  <c r="P64" s="123"/>
      <c r="Q64" s="123"/>
    </row>
    <row r="65" spans="1:17" ht="15" customHeight="1" x14ac:dyDescent="0.25">
      <c r="A65" s="122"/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</row>
    <row r="66" spans="1:17" ht="15" customHeight="1" x14ac:dyDescent="0.25">
      <c r="A66" s="122"/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</row>
    <row r="67" spans="1:17" ht="15" customHeight="1" x14ac:dyDescent="0.25">
      <c r="A67" s="122"/>
      <c r="B67" s="123"/>
      <c r="C67" s="123"/>
      <c r="D67" s="123"/>
      <c r="E67" s="123"/>
      <c r="F67" s="123"/>
      <c r="G67" s="123"/>
      <c r="H67" s="123"/>
      <c r="I67" s="123"/>
      <c r="J67" s="123"/>
      <c r="K67" s="123"/>
      <c r="L67" s="123"/>
      <c r="M67" s="123"/>
      <c r="N67" s="123"/>
      <c r="O67" s="123"/>
      <c r="P67" s="123"/>
      <c r="Q67" s="123"/>
    </row>
    <row r="68" spans="1:17" ht="15" customHeight="1" x14ac:dyDescent="0.25">
      <c r="A68" s="122"/>
      <c r="B68" s="123"/>
      <c r="C68" s="123"/>
      <c r="D68" s="123"/>
      <c r="E68" s="123"/>
      <c r="F68" s="123"/>
      <c r="G68" s="123"/>
      <c r="H68" s="123"/>
      <c r="I68" s="123"/>
      <c r="J68" s="123"/>
      <c r="K68" s="123"/>
      <c r="L68" s="123"/>
      <c r="M68" s="123"/>
      <c r="N68" s="123"/>
      <c r="O68" s="123"/>
      <c r="P68" s="123"/>
      <c r="Q68" s="123"/>
    </row>
    <row r="69" spans="1:17" ht="15" customHeight="1" x14ac:dyDescent="0.25">
      <c r="A69" s="122"/>
      <c r="B69" s="123"/>
      <c r="C69" s="123"/>
      <c r="D69" s="123"/>
      <c r="E69" s="123"/>
      <c r="F69" s="123"/>
      <c r="G69" s="123"/>
      <c r="H69" s="123"/>
      <c r="I69" s="123"/>
      <c r="J69" s="123"/>
      <c r="K69" s="123"/>
      <c r="L69" s="123"/>
      <c r="M69" s="123"/>
      <c r="N69" s="123"/>
      <c r="O69" s="123"/>
      <c r="P69" s="123"/>
      <c r="Q69" s="123"/>
    </row>
    <row r="70" spans="1:17" ht="15" customHeight="1" x14ac:dyDescent="0.25">
      <c r="A70" s="122"/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</row>
    <row r="71" spans="1:17" ht="15" customHeight="1" x14ac:dyDescent="0.25">
      <c r="A71" s="122"/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</row>
    <row r="72" spans="1:17" ht="15" customHeight="1" x14ac:dyDescent="0.25">
      <c r="A72" s="122"/>
      <c r="B72" s="123"/>
      <c r="C72" s="123"/>
      <c r="D72" s="123"/>
      <c r="E72" s="123"/>
      <c r="F72" s="123"/>
      <c r="G72" s="123"/>
      <c r="H72" s="123"/>
      <c r="I72" s="123"/>
      <c r="J72" s="123"/>
      <c r="K72" s="123"/>
      <c r="L72" s="123"/>
      <c r="M72" s="123"/>
      <c r="N72" s="123"/>
      <c r="O72" s="123"/>
      <c r="P72" s="123"/>
      <c r="Q72" s="123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</cols>
  <sheetData>
    <row r="1" spans="1:44" ht="9.9499999999999993" customHeight="1" x14ac:dyDescent="0.25">
      <c r="A1" s="271" t="s">
        <v>109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47"/>
      <c r="R1" s="147"/>
      <c r="S1" s="147"/>
      <c r="T1" s="147"/>
      <c r="U1" s="147"/>
      <c r="V1" s="147"/>
      <c r="W1" s="147"/>
      <c r="X1" s="147"/>
      <c r="Y1" s="147"/>
      <c r="Z1" s="147"/>
      <c r="AA1" s="147"/>
      <c r="AB1" s="147"/>
      <c r="AC1" s="147"/>
      <c r="AD1" s="147"/>
      <c r="AE1" s="147"/>
      <c r="AF1" s="147"/>
      <c r="AG1" s="147"/>
      <c r="AH1" s="147"/>
      <c r="AI1" s="147"/>
      <c r="AJ1" s="147"/>
      <c r="AK1" s="147"/>
      <c r="AL1" s="147"/>
      <c r="AM1" s="147"/>
      <c r="AN1" s="147"/>
      <c r="AO1" s="147"/>
      <c r="AP1" s="147"/>
      <c r="AQ1" s="147"/>
      <c r="AR1" s="147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47"/>
      <c r="R2" s="147"/>
      <c r="S2" s="147"/>
      <c r="T2" s="147"/>
      <c r="U2" s="147"/>
      <c r="V2" s="147"/>
      <c r="W2" s="147"/>
      <c r="X2" s="147"/>
      <c r="Y2" s="147"/>
      <c r="Z2" s="147"/>
      <c r="AA2" s="147"/>
      <c r="AB2" s="147"/>
      <c r="AC2" s="147"/>
      <c r="AD2" s="147"/>
      <c r="AE2" s="147"/>
      <c r="AF2" s="147"/>
      <c r="AG2" s="147"/>
      <c r="AH2" s="147"/>
      <c r="AI2" s="147"/>
      <c r="AJ2" s="147"/>
      <c r="AK2" s="147"/>
      <c r="AL2" s="147"/>
      <c r="AM2" s="147"/>
      <c r="AN2" s="147"/>
      <c r="AO2" s="147"/>
      <c r="AP2" s="147"/>
      <c r="AQ2" s="147"/>
      <c r="AR2" s="147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7"/>
      <c r="AG3" s="147"/>
      <c r="AH3" s="147"/>
      <c r="AI3" s="147"/>
      <c r="AJ3" s="147"/>
      <c r="AK3" s="147"/>
      <c r="AL3" s="147"/>
      <c r="AM3" s="147"/>
      <c r="AN3" s="147"/>
      <c r="AO3" s="147"/>
      <c r="AP3" s="147"/>
      <c r="AQ3" s="147"/>
      <c r="AR3" s="147"/>
    </row>
    <row r="4" spans="1:44" x14ac:dyDescent="0.25">
      <c r="A4" s="280" t="s">
        <v>29</v>
      </c>
      <c r="B4" s="273" t="s">
        <v>27</v>
      </c>
      <c r="C4" s="273"/>
      <c r="D4" s="273"/>
      <c r="E4" s="274" t="s">
        <v>9</v>
      </c>
      <c r="F4" s="273"/>
      <c r="G4" s="275"/>
      <c r="H4" s="273" t="s">
        <v>11</v>
      </c>
      <c r="I4" s="273"/>
      <c r="J4" s="273"/>
      <c r="K4" s="276" t="s">
        <v>28</v>
      </c>
      <c r="L4" s="277"/>
      <c r="M4" s="273" t="s">
        <v>30</v>
      </c>
      <c r="N4" s="273"/>
      <c r="O4" s="278" t="s">
        <v>31</v>
      </c>
      <c r="P4" s="279"/>
      <c r="Q4" s="141"/>
      <c r="R4" s="141"/>
      <c r="S4" s="141"/>
      <c r="T4" s="141"/>
      <c r="U4" s="141"/>
      <c r="V4" s="141"/>
      <c r="W4" s="148"/>
      <c r="X4" s="147"/>
      <c r="Y4" s="147"/>
      <c r="Z4" s="147"/>
      <c r="AA4" s="147"/>
      <c r="AB4" s="147"/>
      <c r="AC4" s="147"/>
      <c r="AD4" s="147"/>
      <c r="AE4" s="147"/>
      <c r="AF4" s="147"/>
      <c r="AG4" s="147"/>
      <c r="AH4" s="147"/>
      <c r="AI4" s="147"/>
      <c r="AJ4" s="147"/>
      <c r="AK4" s="147"/>
      <c r="AL4" s="147"/>
      <c r="AM4" s="147"/>
      <c r="AN4" s="147"/>
      <c r="AO4" s="147"/>
      <c r="AP4" s="147"/>
      <c r="AQ4" s="147"/>
      <c r="AR4" s="147"/>
    </row>
    <row r="5" spans="1:44" ht="30.75" thickBot="1" x14ac:dyDescent="0.3">
      <c r="A5" s="281"/>
      <c r="B5" s="27" t="s">
        <v>17</v>
      </c>
      <c r="C5" s="28" t="s">
        <v>18</v>
      </c>
      <c r="D5" s="167" t="s">
        <v>19</v>
      </c>
      <c r="E5" s="29" t="s">
        <v>17</v>
      </c>
      <c r="F5" s="28" t="s">
        <v>18</v>
      </c>
      <c r="G5" s="30" t="s">
        <v>19</v>
      </c>
      <c r="H5" s="27" t="s">
        <v>17</v>
      </c>
      <c r="I5" s="28" t="s">
        <v>18</v>
      </c>
      <c r="J5" s="167" t="s">
        <v>19</v>
      </c>
      <c r="K5" s="29" t="s">
        <v>17</v>
      </c>
      <c r="L5" s="31" t="s">
        <v>18</v>
      </c>
      <c r="M5" s="27" t="s">
        <v>17</v>
      </c>
      <c r="N5" s="161" t="s">
        <v>18</v>
      </c>
      <c r="O5" s="29" t="s">
        <v>17</v>
      </c>
      <c r="P5" s="31" t="s">
        <v>18</v>
      </c>
      <c r="Q5" t="str">
        <f t="shared" ref="Q5:Q14" si="0">A6</f>
        <v>Njemačka</v>
      </c>
      <c r="R5" s="142">
        <f>D6</f>
        <v>34.876648982088398</v>
      </c>
      <c r="W5" s="143"/>
      <c r="X5" s="147"/>
      <c r="Y5" s="147"/>
      <c r="Z5" s="147"/>
      <c r="AA5" s="147"/>
      <c r="AB5" s="147"/>
      <c r="AC5" s="147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7"/>
      <c r="AO5" s="147"/>
      <c r="AP5" s="147"/>
      <c r="AQ5" s="147"/>
      <c r="AR5" s="147"/>
    </row>
    <row r="6" spans="1:44" x14ac:dyDescent="0.25">
      <c r="A6" s="223" t="s">
        <v>32</v>
      </c>
      <c r="B6" s="163">
        <v>9248</v>
      </c>
      <c r="C6" s="164">
        <v>80398</v>
      </c>
      <c r="D6" s="168">
        <f t="shared" ref="D6:D37" si="1">IF($C$83&lt;&gt;0,C6/$C$83*100,0)</f>
        <v>34.876648982088398</v>
      </c>
      <c r="E6" s="165">
        <v>11438</v>
      </c>
      <c r="F6" s="164">
        <v>94067</v>
      </c>
      <c r="G6" s="166">
        <f t="shared" ref="G6:G37" si="2">IF($F$83&lt;&gt;0,F6/$F$83*100,0)</f>
        <v>41.446510398308071</v>
      </c>
      <c r="H6" s="163">
        <v>7362</v>
      </c>
      <c r="I6" s="164">
        <v>62505</v>
      </c>
      <c r="J6" s="168">
        <f t="shared" ref="J6:J37" si="3">IF($I$83&lt;&gt;0,I6/$I$83*100,0)</f>
        <v>25.671513060620992</v>
      </c>
      <c r="K6" s="173">
        <f>IF(OR(B6&lt;&gt;0)*(E6&lt;&gt;0),B6/E6*100," ")</f>
        <v>80.853296030774615</v>
      </c>
      <c r="L6" s="174">
        <f>IF(OR(C6&lt;&gt;0)*(F6&lt;&gt;0),C6/F6*100," ")</f>
        <v>85.468867934557281</v>
      </c>
      <c r="M6" s="240">
        <f>IF(OR(B6&lt;&gt;0)*(H6&lt;&gt;0),B6/H6*100," ")</f>
        <v>125.61803857647378</v>
      </c>
      <c r="N6" s="241">
        <f>IF(OR(C6&lt;&gt;0)*(I6&lt;&gt;0),C6/I6*100," ")</f>
        <v>128.62650987920966</v>
      </c>
      <c r="O6" s="172">
        <f>IF(OR(E6&lt;&gt;0)*(H6&lt;&gt;0),E6/H6*100," ")</f>
        <v>155.36538983971747</v>
      </c>
      <c r="P6" s="174">
        <f>IF(OR(F6&lt;&gt;0)*(I6&lt;&gt;0),F6/I6*100," ")</f>
        <v>150.49516038716902</v>
      </c>
      <c r="Q6" t="str">
        <f t="shared" si="0"/>
        <v>Italija</v>
      </c>
      <c r="R6" s="142">
        <f t="shared" ref="R6:R14" si="4">D7</f>
        <v>13.429579083901249</v>
      </c>
      <c r="W6" s="143"/>
      <c r="X6" s="147"/>
      <c r="Y6" s="147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</row>
    <row r="7" spans="1:44" x14ac:dyDescent="0.25">
      <c r="A7" s="221" t="s">
        <v>40</v>
      </c>
      <c r="B7" s="149">
        <v>5105</v>
      </c>
      <c r="C7" s="150">
        <v>30958</v>
      </c>
      <c r="D7" s="169">
        <f t="shared" si="1"/>
        <v>13.429579083901249</v>
      </c>
      <c r="E7" s="153">
        <v>2303</v>
      </c>
      <c r="F7" s="150">
        <v>15081</v>
      </c>
      <c r="G7" s="56">
        <f t="shared" si="2"/>
        <v>6.6447832217130767</v>
      </c>
      <c r="H7" s="149">
        <v>7421</v>
      </c>
      <c r="I7" s="150">
        <v>46596</v>
      </c>
      <c r="J7" s="168">
        <f t="shared" si="3"/>
        <v>19.137506160670281</v>
      </c>
      <c r="K7" s="57">
        <f t="shared" ref="K7:K70" si="5">IF(OR(B7&lt;&gt;0)*(E7&lt;&gt;0),B7/E7*100," ")</f>
        <v>221.66739036039948</v>
      </c>
      <c r="L7" s="58">
        <f t="shared" ref="L7:L70" si="6">IF(OR(C7&lt;&gt;0)*(F7&lt;&gt;0),C7/F7*100," ")</f>
        <v>205.27816457794574</v>
      </c>
      <c r="M7" s="57">
        <f t="shared" ref="M7:M70" si="7">IF(OR(B7&lt;&gt;0)*(H7&lt;&gt;0),B7/H7*100," ")</f>
        <v>68.791268023177466</v>
      </c>
      <c r="N7" s="58">
        <f t="shared" ref="N7:N70" si="8">IF(OR(C7&lt;&gt;0)*(I7&lt;&gt;0),C7/I7*100," ")</f>
        <v>66.439179328697733</v>
      </c>
      <c r="O7" s="59">
        <f t="shared" ref="O7:O70" si="9">IF(OR(E7&lt;&gt;0)*(H7&lt;&gt;0),E7/H7*100," ")</f>
        <v>31.033553429456944</v>
      </c>
      <c r="P7" s="58">
        <f t="shared" ref="P7:P70" si="10">IF(OR(F7&lt;&gt;0)*(I7&lt;&gt;0),F7/I7*100," ")</f>
        <v>32.365439093484419</v>
      </c>
      <c r="Q7" t="str">
        <f t="shared" si="0"/>
        <v>Austrija</v>
      </c>
      <c r="R7" s="142">
        <f t="shared" si="4"/>
        <v>10.198203200576087</v>
      </c>
      <c r="W7" s="143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</row>
    <row r="8" spans="1:44" x14ac:dyDescent="0.25">
      <c r="A8" s="221" t="s">
        <v>34</v>
      </c>
      <c r="B8" s="149">
        <v>4005</v>
      </c>
      <c r="C8" s="150">
        <v>23509</v>
      </c>
      <c r="D8" s="169">
        <f t="shared" si="1"/>
        <v>10.198203200576087</v>
      </c>
      <c r="E8" s="153">
        <v>3763</v>
      </c>
      <c r="F8" s="150">
        <v>21504</v>
      </c>
      <c r="G8" s="56">
        <f t="shared" si="2"/>
        <v>9.4747973211138525</v>
      </c>
      <c r="H8" s="149">
        <v>4096</v>
      </c>
      <c r="I8" s="150">
        <v>23652</v>
      </c>
      <c r="J8" s="168">
        <f t="shared" si="3"/>
        <v>9.7141448989650083</v>
      </c>
      <c r="K8" s="57">
        <f t="shared" si="5"/>
        <v>106.43103906457614</v>
      </c>
      <c r="L8" s="58">
        <f t="shared" si="6"/>
        <v>109.32384672619047</v>
      </c>
      <c r="M8" s="57">
        <f t="shared" si="7"/>
        <v>97.7783203125</v>
      </c>
      <c r="N8" s="58">
        <f t="shared" si="8"/>
        <v>99.395399966176228</v>
      </c>
      <c r="O8" s="59">
        <f t="shared" si="9"/>
        <v>91.8701171875</v>
      </c>
      <c r="P8" s="58">
        <f t="shared" si="10"/>
        <v>90.918315575849817</v>
      </c>
      <c r="Q8" t="str">
        <f t="shared" si="0"/>
        <v>Hrvatska</v>
      </c>
      <c r="R8" s="142">
        <f t="shared" si="4"/>
        <v>6.888743324903154</v>
      </c>
      <c r="W8" s="143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</row>
    <row r="9" spans="1:44" x14ac:dyDescent="0.25">
      <c r="A9" s="221" t="s">
        <v>37</v>
      </c>
      <c r="B9" s="149">
        <v>2389</v>
      </c>
      <c r="C9" s="150">
        <v>15880</v>
      </c>
      <c r="D9" s="169">
        <f t="shared" si="1"/>
        <v>6.888743324903154</v>
      </c>
      <c r="E9" s="153">
        <v>3311</v>
      </c>
      <c r="F9" s="150">
        <v>23006</v>
      </c>
      <c r="G9" s="56">
        <f t="shared" si="2"/>
        <v>10.136587945012337</v>
      </c>
      <c r="H9" s="149">
        <v>2981</v>
      </c>
      <c r="I9" s="150">
        <v>18131</v>
      </c>
      <c r="J9" s="168">
        <f t="shared" si="3"/>
        <v>7.44660752423197</v>
      </c>
      <c r="K9" s="57">
        <f t="shared" si="5"/>
        <v>72.153427967381461</v>
      </c>
      <c r="L9" s="58">
        <f t="shared" si="6"/>
        <v>69.025471616100148</v>
      </c>
      <c r="M9" s="57">
        <f t="shared" si="7"/>
        <v>80.140892318014096</v>
      </c>
      <c r="N9" s="58">
        <f t="shared" si="8"/>
        <v>87.584799514643436</v>
      </c>
      <c r="O9" s="59">
        <f t="shared" si="9"/>
        <v>111.07011070110701</v>
      </c>
      <c r="P9" s="58">
        <f t="shared" si="10"/>
        <v>126.88765098450168</v>
      </c>
      <c r="Q9" t="str">
        <f t="shared" si="0"/>
        <v>Mađarska</v>
      </c>
      <c r="R9" s="142">
        <f t="shared" si="4"/>
        <v>6.6223901510057654</v>
      </c>
      <c r="W9" s="143"/>
      <c r="X9" s="147"/>
      <c r="Y9" s="147"/>
      <c r="Z9" s="147"/>
      <c r="AA9" s="147"/>
      <c r="AB9" s="147"/>
      <c r="AC9" s="147"/>
      <c r="AD9" s="147"/>
      <c r="AE9" s="147"/>
      <c r="AF9" s="147"/>
      <c r="AG9" s="147"/>
      <c r="AH9" s="147"/>
      <c r="AI9" s="147"/>
      <c r="AJ9" s="147"/>
      <c r="AK9" s="147"/>
      <c r="AL9" s="147"/>
      <c r="AM9" s="147"/>
      <c r="AN9" s="147"/>
      <c r="AO9" s="147"/>
      <c r="AP9" s="147"/>
      <c r="AQ9" s="147"/>
      <c r="AR9" s="147"/>
    </row>
    <row r="10" spans="1:44" x14ac:dyDescent="0.25">
      <c r="A10" s="221" t="s">
        <v>35</v>
      </c>
      <c r="B10" s="149">
        <v>2839</v>
      </c>
      <c r="C10" s="150">
        <v>15266</v>
      </c>
      <c r="D10" s="169">
        <f t="shared" si="1"/>
        <v>6.6223901510057654</v>
      </c>
      <c r="E10" s="153">
        <v>2454</v>
      </c>
      <c r="F10" s="150">
        <v>13406</v>
      </c>
      <c r="G10" s="56">
        <f t="shared" si="2"/>
        <v>5.9067677123722238</v>
      </c>
      <c r="H10" s="149">
        <v>3693</v>
      </c>
      <c r="I10" s="150">
        <v>19080</v>
      </c>
      <c r="J10" s="168">
        <f t="shared" si="3"/>
        <v>7.8363725973385909</v>
      </c>
      <c r="K10" s="57">
        <f t="shared" si="5"/>
        <v>115.68867155664222</v>
      </c>
      <c r="L10" s="58">
        <f t="shared" si="6"/>
        <v>113.87438460390871</v>
      </c>
      <c r="M10" s="57">
        <f t="shared" si="7"/>
        <v>76.875169239100998</v>
      </c>
      <c r="N10" s="58">
        <f t="shared" si="8"/>
        <v>80.010482180293494</v>
      </c>
      <c r="O10" s="59">
        <f t="shared" si="9"/>
        <v>66.450040617384246</v>
      </c>
      <c r="P10" s="58">
        <f t="shared" si="10"/>
        <v>70.262054507337524</v>
      </c>
      <c r="Q10" t="str">
        <f t="shared" si="0"/>
        <v>Slovenija</v>
      </c>
      <c r="R10" s="142">
        <f t="shared" si="4"/>
        <v>5.4537330655341592</v>
      </c>
      <c r="W10" s="143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</row>
    <row r="11" spans="1:44" x14ac:dyDescent="0.25">
      <c r="A11" s="222" t="s">
        <v>33</v>
      </c>
      <c r="B11" s="157">
        <v>1966</v>
      </c>
      <c r="C11" s="158">
        <v>12572</v>
      </c>
      <c r="D11" s="170">
        <f t="shared" si="1"/>
        <v>5.4537330655341592</v>
      </c>
      <c r="E11" s="159">
        <v>1812</v>
      </c>
      <c r="F11" s="158">
        <v>12067</v>
      </c>
      <c r="G11" s="160">
        <f t="shared" si="2"/>
        <v>5.3167959111737755</v>
      </c>
      <c r="H11" s="157">
        <v>3285</v>
      </c>
      <c r="I11" s="151">
        <v>19299</v>
      </c>
      <c r="J11" s="195">
        <f t="shared" si="3"/>
        <v>7.926318383440119</v>
      </c>
      <c r="K11" s="132">
        <f t="shared" si="5"/>
        <v>108.49889624724062</v>
      </c>
      <c r="L11" s="133">
        <f t="shared" si="6"/>
        <v>104.18496726609763</v>
      </c>
      <c r="M11" s="132">
        <f t="shared" si="7"/>
        <v>59.847792998477935</v>
      </c>
      <c r="N11" s="133">
        <f t="shared" si="8"/>
        <v>65.14327167210736</v>
      </c>
      <c r="O11" s="134">
        <f t="shared" si="9"/>
        <v>55.159817351598171</v>
      </c>
      <c r="P11" s="133">
        <f t="shared" si="10"/>
        <v>62.526555780092231</v>
      </c>
      <c r="Q11" t="str">
        <f t="shared" si="0"/>
        <v>Slovačka</v>
      </c>
      <c r="R11" s="142">
        <f t="shared" si="4"/>
        <v>4.4382073650556784</v>
      </c>
      <c r="W11" s="143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47"/>
      <c r="AL11" s="147"/>
      <c r="AM11" s="147"/>
      <c r="AN11" s="147"/>
      <c r="AO11" s="147"/>
      <c r="AP11" s="147"/>
      <c r="AQ11" s="147"/>
      <c r="AR11" s="147"/>
    </row>
    <row r="12" spans="1:44" x14ac:dyDescent="0.25">
      <c r="A12" s="222" t="s">
        <v>38</v>
      </c>
      <c r="B12" s="157">
        <v>1527</v>
      </c>
      <c r="C12" s="158">
        <v>10231</v>
      </c>
      <c r="D12" s="170">
        <f t="shared" si="1"/>
        <v>4.4382073650556784</v>
      </c>
      <c r="E12" s="159">
        <v>1156</v>
      </c>
      <c r="F12" s="158">
        <v>7986</v>
      </c>
      <c r="G12" s="160">
        <f t="shared" si="2"/>
        <v>3.5186817060274942</v>
      </c>
      <c r="H12" s="157">
        <v>1670</v>
      </c>
      <c r="I12" s="151">
        <v>11485</v>
      </c>
      <c r="J12" s="195">
        <f t="shared" si="3"/>
        <v>4.7170198784294399</v>
      </c>
      <c r="K12" s="132">
        <f t="shared" si="5"/>
        <v>132.09342560553634</v>
      </c>
      <c r="L12" s="133">
        <f t="shared" si="6"/>
        <v>128.11169546706736</v>
      </c>
      <c r="M12" s="132">
        <f t="shared" si="7"/>
        <v>91.437125748502993</v>
      </c>
      <c r="N12" s="133">
        <f t="shared" si="8"/>
        <v>89.081410535481069</v>
      </c>
      <c r="O12" s="134">
        <f t="shared" si="9"/>
        <v>69.221556886227546</v>
      </c>
      <c r="P12" s="133">
        <f t="shared" si="10"/>
        <v>69.534175010883757</v>
      </c>
      <c r="Q12" t="str">
        <f t="shared" si="0"/>
        <v>Češka</v>
      </c>
      <c r="R12" s="142">
        <f t="shared" si="4"/>
        <v>4.0712126010211653</v>
      </c>
      <c r="W12" s="143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</row>
    <row r="13" spans="1:44" x14ac:dyDescent="0.25">
      <c r="A13" s="222" t="s">
        <v>36</v>
      </c>
      <c r="B13" s="157">
        <v>1314</v>
      </c>
      <c r="C13" s="158">
        <v>9385</v>
      </c>
      <c r="D13" s="170">
        <f t="shared" si="1"/>
        <v>4.0712126010211653</v>
      </c>
      <c r="E13" s="159">
        <v>1426</v>
      </c>
      <c r="F13" s="158">
        <v>9011</v>
      </c>
      <c r="G13" s="160">
        <f t="shared" si="2"/>
        <v>3.9703031371166722</v>
      </c>
      <c r="H13" s="157">
        <v>1291</v>
      </c>
      <c r="I13" s="151">
        <v>8302</v>
      </c>
      <c r="J13" s="195">
        <f t="shared" si="3"/>
        <v>3.4097256448168225</v>
      </c>
      <c r="K13" s="132">
        <f t="shared" si="5"/>
        <v>92.145862552594664</v>
      </c>
      <c r="L13" s="133">
        <f t="shared" si="6"/>
        <v>104.15048274331373</v>
      </c>
      <c r="M13" s="132">
        <f t="shared" si="7"/>
        <v>101.78156467854376</v>
      </c>
      <c r="N13" s="133">
        <f t="shared" si="8"/>
        <v>113.04504938569021</v>
      </c>
      <c r="O13" s="134">
        <f t="shared" si="9"/>
        <v>110.45701006971341</v>
      </c>
      <c r="P13" s="133">
        <f t="shared" si="10"/>
        <v>108.54011081667068</v>
      </c>
      <c r="Q13" t="str">
        <f t="shared" si="0"/>
        <v>Poljska</v>
      </c>
      <c r="R13" s="142">
        <f t="shared" si="4"/>
        <v>3.9028982175159745</v>
      </c>
      <c r="W13" s="143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</row>
    <row r="14" spans="1:44" x14ac:dyDescent="0.25">
      <c r="A14" s="222" t="s">
        <v>39</v>
      </c>
      <c r="B14" s="157">
        <v>1177</v>
      </c>
      <c r="C14" s="158">
        <v>8997</v>
      </c>
      <c r="D14" s="170">
        <f>IF($C$83&lt;&gt;0,C14/$C$83*100,0)</f>
        <v>3.9028982175159745</v>
      </c>
      <c r="E14" s="159">
        <v>1161</v>
      </c>
      <c r="F14" s="158">
        <v>9076</v>
      </c>
      <c r="G14" s="160">
        <f t="shared" si="2"/>
        <v>3.9989425449418401</v>
      </c>
      <c r="H14" s="157">
        <v>1135</v>
      </c>
      <c r="I14" s="151">
        <v>7748</v>
      </c>
      <c r="J14" s="195">
        <f t="shared" si="3"/>
        <v>3.1821915557746014</v>
      </c>
      <c r="K14" s="132">
        <f t="shared" si="5"/>
        <v>101.37812230835486</v>
      </c>
      <c r="L14" s="133">
        <f t="shared" si="6"/>
        <v>99.129572498898185</v>
      </c>
      <c r="M14" s="132">
        <f t="shared" si="7"/>
        <v>103.70044052863436</v>
      </c>
      <c r="N14" s="133">
        <f t="shared" si="8"/>
        <v>116.1202891068663</v>
      </c>
      <c r="O14" s="134">
        <f t="shared" si="9"/>
        <v>102.29074889867842</v>
      </c>
      <c r="P14" s="133">
        <f t="shared" si="10"/>
        <v>117.13990707279298</v>
      </c>
      <c r="Q14" t="str">
        <f t="shared" si="0"/>
        <v>Nizozemska</v>
      </c>
      <c r="R14" s="142">
        <f t="shared" si="4"/>
        <v>1.7386702296103174</v>
      </c>
      <c r="W14" s="143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</row>
    <row r="15" spans="1:44" ht="15.75" thickBot="1" x14ac:dyDescent="0.3">
      <c r="A15" s="222" t="s">
        <v>42</v>
      </c>
      <c r="B15" s="157">
        <v>619</v>
      </c>
      <c r="C15" s="158">
        <v>4008</v>
      </c>
      <c r="D15" s="170">
        <f t="shared" si="1"/>
        <v>1.7386702296103174</v>
      </c>
      <c r="E15" s="159">
        <v>609</v>
      </c>
      <c r="F15" s="158">
        <v>3579</v>
      </c>
      <c r="G15" s="160">
        <f t="shared" si="2"/>
        <v>1.576929855481142</v>
      </c>
      <c r="H15" s="157">
        <v>381</v>
      </c>
      <c r="I15" s="151">
        <v>2591</v>
      </c>
      <c r="J15" s="195">
        <f t="shared" si="3"/>
        <v>1.0641531131920485</v>
      </c>
      <c r="K15" s="132">
        <f t="shared" si="5"/>
        <v>101.64203612479474</v>
      </c>
      <c r="L15" s="133">
        <f t="shared" si="6"/>
        <v>111.98658843252305</v>
      </c>
      <c r="M15" s="132">
        <f t="shared" si="7"/>
        <v>162.46719160104988</v>
      </c>
      <c r="N15" s="133">
        <f t="shared" si="8"/>
        <v>154.68930914704748</v>
      </c>
      <c r="O15" s="134">
        <f t="shared" si="9"/>
        <v>159.84251968503938</v>
      </c>
      <c r="P15" s="133">
        <f t="shared" si="10"/>
        <v>138.13199536858355</v>
      </c>
      <c r="Q15" s="144"/>
      <c r="R15" s="146"/>
      <c r="S15" s="144"/>
      <c r="T15" s="144"/>
      <c r="U15" s="144"/>
      <c r="V15" s="144"/>
      <c r="W15" s="145"/>
      <c r="X15" s="147"/>
      <c r="Y15" s="147"/>
      <c r="Z15" s="147"/>
      <c r="AA15" s="147"/>
      <c r="AB15" s="147"/>
      <c r="AC15" s="147"/>
      <c r="AD15" s="147"/>
      <c r="AE15" s="147"/>
      <c r="AF15" s="147"/>
      <c r="AG15" s="147"/>
      <c r="AH15" s="147"/>
      <c r="AI15" s="147"/>
      <c r="AJ15" s="147"/>
      <c r="AK15" s="147"/>
      <c r="AL15" s="147"/>
      <c r="AM15" s="147"/>
      <c r="AN15" s="147"/>
      <c r="AO15" s="147"/>
      <c r="AP15" s="147"/>
      <c r="AQ15" s="147"/>
      <c r="AR15" s="147"/>
    </row>
    <row r="16" spans="1:44" x14ac:dyDescent="0.25">
      <c r="A16" s="10" t="s">
        <v>46</v>
      </c>
      <c r="B16" s="110">
        <v>293</v>
      </c>
      <c r="C16" s="11">
        <v>1952</v>
      </c>
      <c r="D16" s="171">
        <f t="shared" si="1"/>
        <v>0.84677751701580339</v>
      </c>
      <c r="E16" s="112">
        <v>291</v>
      </c>
      <c r="F16" s="11">
        <v>2035</v>
      </c>
      <c r="G16" s="131">
        <f t="shared" si="2"/>
        <v>0.89663376806485717</v>
      </c>
      <c r="H16" s="110">
        <v>261</v>
      </c>
      <c r="I16" s="11">
        <v>1648</v>
      </c>
      <c r="J16" s="196">
        <f t="shared" si="3"/>
        <v>0.67685230819779862</v>
      </c>
      <c r="K16" s="135">
        <f>IF(OR(B19&lt;&gt;0)*(E16&lt;&gt;0),B19/E16*100," ")</f>
        <v>95.876288659793815</v>
      </c>
      <c r="L16" s="136">
        <f>IF(OR(C19&lt;&gt;0)*(F16&lt;&gt;0),C19/F16*100," ")</f>
        <v>83.832923832923839</v>
      </c>
      <c r="M16" s="135">
        <f>IF(OR(B19&lt;&gt;0)*(H16&lt;&gt;0),B19/H16*100," ")</f>
        <v>106.89655172413792</v>
      </c>
      <c r="N16" s="136">
        <f>IF(OR(C19&lt;&gt;0)*(I16&lt;&gt;0),C19/I16*100," ")</f>
        <v>103.51941747572815</v>
      </c>
      <c r="O16" s="137">
        <f t="shared" si="9"/>
        <v>111.49425287356323</v>
      </c>
      <c r="P16" s="136">
        <f t="shared" si="10"/>
        <v>123.48300970873787</v>
      </c>
      <c r="Q16" s="147"/>
      <c r="R16" s="147"/>
      <c r="S16" s="147"/>
      <c r="T16" s="147"/>
      <c r="U16" s="147"/>
      <c r="V16" s="147"/>
      <c r="W16" s="147"/>
      <c r="X16" s="147"/>
      <c r="Y16" s="147"/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</row>
    <row r="17" spans="1:44" x14ac:dyDescent="0.25">
      <c r="A17" s="10" t="s">
        <v>41</v>
      </c>
      <c r="B17" s="110">
        <v>336</v>
      </c>
      <c r="C17" s="11">
        <v>1883</v>
      </c>
      <c r="D17" s="171">
        <f t="shared" si="1"/>
        <v>0.81684531994915877</v>
      </c>
      <c r="E17" s="112">
        <v>320</v>
      </c>
      <c r="F17" s="11">
        <v>1929</v>
      </c>
      <c r="G17" s="131">
        <f t="shared" si="2"/>
        <v>0.84992950299612269</v>
      </c>
      <c r="H17" s="110">
        <v>204</v>
      </c>
      <c r="I17" s="11">
        <v>1279</v>
      </c>
      <c r="J17" s="196">
        <f t="shared" si="3"/>
        <v>0.52529981928700509</v>
      </c>
      <c r="K17" s="135">
        <f>IF(OR(B22&lt;&gt;0)*(E17&lt;&gt;0),B22/E17*100," ")</f>
        <v>66.875</v>
      </c>
      <c r="L17" s="136">
        <f>IF(OR(C22&lt;&gt;0)*(F17&lt;&gt;0),C22/F17*100," ")</f>
        <v>70.969414204250896</v>
      </c>
      <c r="M17" s="135">
        <f>IF(OR(B22&lt;&gt;0)*(H17&lt;&gt;0),B22/H17*100," ")</f>
        <v>104.90196078431373</v>
      </c>
      <c r="N17" s="136">
        <f>IF(OR(C22&lt;&gt;0)*(I17&lt;&gt;0),C22/I17*100," ")</f>
        <v>107.03674745895231</v>
      </c>
      <c r="O17" s="137">
        <f t="shared" si="9"/>
        <v>156.86274509803923</v>
      </c>
      <c r="P17" s="136">
        <f t="shared" si="10"/>
        <v>150.8209538702111</v>
      </c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</row>
    <row r="18" spans="1:44" x14ac:dyDescent="0.25">
      <c r="A18" s="10" t="s">
        <v>51</v>
      </c>
      <c r="B18" s="110">
        <v>449</v>
      </c>
      <c r="C18" s="11">
        <v>1850</v>
      </c>
      <c r="D18" s="171">
        <f t="shared" si="1"/>
        <v>0.80252992135206769</v>
      </c>
      <c r="E18" s="112">
        <v>330</v>
      </c>
      <c r="F18" s="11">
        <v>1240</v>
      </c>
      <c r="G18" s="131">
        <f t="shared" si="2"/>
        <v>0.54635178004934792</v>
      </c>
      <c r="H18" s="110">
        <v>433</v>
      </c>
      <c r="I18" s="11">
        <v>2224</v>
      </c>
      <c r="J18" s="196">
        <f t="shared" si="3"/>
        <v>0.91342204698537866</v>
      </c>
      <c r="K18" s="135">
        <f>IF(OR(B20&lt;&gt;0)*(E18&lt;&gt;0),B20/E18*100," ")</f>
        <v>80.909090909090907</v>
      </c>
      <c r="L18" s="136">
        <f>IF(OR(C20&lt;&gt;0)*(F18&lt;&gt;0),C20/F18*100," ")</f>
        <v>130.80645161290323</v>
      </c>
      <c r="M18" s="135">
        <f>IF(OR(B20&lt;&gt;0)*(H18&lt;&gt;0),B20/H18*100," ")</f>
        <v>61.662817551963045</v>
      </c>
      <c r="N18" s="136">
        <f>IF(OR(C20&lt;&gt;0)*(I18&lt;&gt;0),C20/I18*100," ")</f>
        <v>72.931654676259001</v>
      </c>
      <c r="O18" s="137">
        <f t="shared" si="9"/>
        <v>76.212471131639731</v>
      </c>
      <c r="P18" s="136">
        <f t="shared" si="10"/>
        <v>55.755395683453237</v>
      </c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</row>
    <row r="19" spans="1:44" x14ac:dyDescent="0.25">
      <c r="A19" s="10" t="s">
        <v>50</v>
      </c>
      <c r="B19" s="184">
        <v>279</v>
      </c>
      <c r="C19" s="152">
        <v>1706</v>
      </c>
      <c r="D19" s="171">
        <f t="shared" si="1"/>
        <v>0.74006272747385271</v>
      </c>
      <c r="E19" s="112">
        <v>374</v>
      </c>
      <c r="F19" s="11">
        <v>2256</v>
      </c>
      <c r="G19" s="131">
        <f t="shared" si="2"/>
        <v>0.99400775467042657</v>
      </c>
      <c r="H19" s="110">
        <v>384</v>
      </c>
      <c r="I19" s="11">
        <v>2645</v>
      </c>
      <c r="J19" s="196">
        <f t="shared" si="3"/>
        <v>1.0863315262033844</v>
      </c>
      <c r="K19" s="135">
        <f t="shared" ref="K19:L22" si="11">IF(OR(B19&lt;&gt;0)*(E19&lt;&gt;0),B19/E19*100," ")</f>
        <v>74.598930481283418</v>
      </c>
      <c r="L19" s="136">
        <f t="shared" si="11"/>
        <v>75.620567375886523</v>
      </c>
      <c r="M19" s="135">
        <f t="shared" ref="M19:N25" si="12">IF(OR(B23&lt;&gt;0)*(H19&lt;&gt;0),B23/H19*100," ")</f>
        <v>44.53125</v>
      </c>
      <c r="N19" s="136">
        <f t="shared" si="12"/>
        <v>47.372400756143669</v>
      </c>
      <c r="O19" s="137">
        <f t="shared" si="9"/>
        <v>97.395833333333343</v>
      </c>
      <c r="P19" s="136">
        <f t="shared" si="10"/>
        <v>85.293005671077509</v>
      </c>
      <c r="Q19" s="147"/>
      <c r="R19" s="147"/>
      <c r="S19" s="147"/>
      <c r="T19" s="147"/>
      <c r="U19" s="147"/>
      <c r="V19" s="147"/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</row>
    <row r="20" spans="1:44" x14ac:dyDescent="0.25">
      <c r="A20" s="10" t="s">
        <v>45</v>
      </c>
      <c r="B20" s="184">
        <v>267</v>
      </c>
      <c r="C20" s="152">
        <v>1622</v>
      </c>
      <c r="D20" s="171">
        <f t="shared" si="1"/>
        <v>0.70362353104489395</v>
      </c>
      <c r="E20" s="112">
        <v>314</v>
      </c>
      <c r="F20" s="11">
        <v>1953</v>
      </c>
      <c r="G20" s="131">
        <f t="shared" si="2"/>
        <v>0.86050405357772297</v>
      </c>
      <c r="H20" s="110">
        <v>167</v>
      </c>
      <c r="I20" s="11">
        <v>1015</v>
      </c>
      <c r="J20" s="196">
        <f t="shared" si="3"/>
        <v>0.41687202234269755</v>
      </c>
      <c r="K20" s="135">
        <f t="shared" si="11"/>
        <v>85.031847133757964</v>
      </c>
      <c r="L20" s="136">
        <f t="shared" si="11"/>
        <v>83.051715309779823</v>
      </c>
      <c r="M20" s="135">
        <f t="shared" si="12"/>
        <v>115.56886227544909</v>
      </c>
      <c r="N20" s="136">
        <f t="shared" si="12"/>
        <v>101.57635467980295</v>
      </c>
      <c r="O20" s="137">
        <f t="shared" si="9"/>
        <v>188.02395209580837</v>
      </c>
      <c r="P20" s="136">
        <f t="shared" si="10"/>
        <v>192.41379310344828</v>
      </c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</row>
    <row r="21" spans="1:44" ht="17.25" customHeight="1" x14ac:dyDescent="0.25">
      <c r="A21" s="10" t="s">
        <v>49</v>
      </c>
      <c r="B21" s="110">
        <v>245</v>
      </c>
      <c r="C21" s="11">
        <v>1459</v>
      </c>
      <c r="D21" s="171">
        <f t="shared" si="1"/>
        <v>0.63291413797441454</v>
      </c>
      <c r="E21" s="112">
        <v>45</v>
      </c>
      <c r="F21" s="11">
        <v>263</v>
      </c>
      <c r="G21" s="131">
        <f t="shared" si="2"/>
        <v>0.11587945012336977</v>
      </c>
      <c r="H21" s="110">
        <v>121</v>
      </c>
      <c r="I21" s="11">
        <v>1241</v>
      </c>
      <c r="J21" s="196">
        <f t="shared" si="3"/>
        <v>0.5096927879086578</v>
      </c>
      <c r="K21" s="135">
        <f t="shared" si="11"/>
        <v>544.44444444444446</v>
      </c>
      <c r="L21" s="136">
        <f t="shared" si="11"/>
        <v>554.75285171102666</v>
      </c>
      <c r="M21" s="135">
        <f t="shared" si="12"/>
        <v>104.95867768595042</v>
      </c>
      <c r="N21" s="136">
        <f t="shared" si="12"/>
        <v>65.834004834810628</v>
      </c>
      <c r="O21" s="137">
        <f t="shared" si="9"/>
        <v>37.190082644628099</v>
      </c>
      <c r="P21" s="136">
        <f t="shared" si="10"/>
        <v>21.19258662369057</v>
      </c>
      <c r="Q21" s="147"/>
      <c r="R21" s="147"/>
      <c r="S21" s="147"/>
      <c r="T21" s="147"/>
      <c r="U21" s="147"/>
      <c r="V21" s="147"/>
      <c r="W21" s="147"/>
      <c r="X21" s="147"/>
      <c r="Y21" s="147"/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</row>
    <row r="22" spans="1:44" x14ac:dyDescent="0.25">
      <c r="A22" s="10" t="s">
        <v>47</v>
      </c>
      <c r="B22" s="184">
        <v>214</v>
      </c>
      <c r="C22" s="152">
        <v>1369</v>
      </c>
      <c r="D22" s="171">
        <f t="shared" si="1"/>
        <v>0.59387214180053005</v>
      </c>
      <c r="E22" s="112">
        <v>246</v>
      </c>
      <c r="F22" s="11">
        <v>2060</v>
      </c>
      <c r="G22" s="131">
        <f t="shared" si="2"/>
        <v>0.90764892492069082</v>
      </c>
      <c r="H22" s="110">
        <v>354</v>
      </c>
      <c r="I22" s="11">
        <v>2278</v>
      </c>
      <c r="J22" s="196">
        <f t="shared" si="3"/>
        <v>0.93560045999671426</v>
      </c>
      <c r="K22" s="135">
        <f t="shared" si="11"/>
        <v>86.99186991869918</v>
      </c>
      <c r="L22" s="224">
        <f t="shared" si="11"/>
        <v>66.456310679611647</v>
      </c>
      <c r="M22" s="135">
        <f t="shared" si="12"/>
        <v>22.033898305084744</v>
      </c>
      <c r="N22" s="136">
        <f t="shared" si="12"/>
        <v>26.031606672519754</v>
      </c>
      <c r="O22" s="137">
        <f t="shared" si="9"/>
        <v>69.491525423728817</v>
      </c>
      <c r="P22" s="136">
        <f t="shared" si="10"/>
        <v>90.430201931518866</v>
      </c>
      <c r="Q22" s="147"/>
      <c r="R22" s="147"/>
      <c r="S22" s="147"/>
      <c r="T22" s="147"/>
      <c r="U22" s="147"/>
      <c r="V22" s="147"/>
      <c r="W22" s="147"/>
      <c r="X22" s="147"/>
      <c r="Y22" s="147"/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</row>
    <row r="23" spans="1:44" x14ac:dyDescent="0.25">
      <c r="A23" s="10" t="s">
        <v>53</v>
      </c>
      <c r="B23" s="184">
        <v>171</v>
      </c>
      <c r="C23" s="152">
        <v>1253</v>
      </c>
      <c r="D23" s="171">
        <f t="shared" si="1"/>
        <v>0.54355134673196803</v>
      </c>
      <c r="E23" s="112">
        <v>76</v>
      </c>
      <c r="F23" s="11">
        <v>406</v>
      </c>
      <c r="G23" s="131">
        <f t="shared" si="2"/>
        <v>0.17888614733873812</v>
      </c>
      <c r="H23" s="110">
        <v>140</v>
      </c>
      <c r="I23" s="11">
        <v>948</v>
      </c>
      <c r="J23" s="196">
        <f t="shared" si="3"/>
        <v>0.3893543617545589</v>
      </c>
      <c r="K23" s="135">
        <f>IF(OR(B23&lt;&gt;0)*(E23&lt;&gt;0),B23/E23*100," ")</f>
        <v>225</v>
      </c>
      <c r="L23" s="136">
        <f>IF(OR(C27&lt;&gt;0)*(F23&lt;&gt;0),C27/F23*100," ")</f>
        <v>100.73891625615762</v>
      </c>
      <c r="M23" s="135">
        <f t="shared" si="12"/>
        <v>55.714285714285715</v>
      </c>
      <c r="N23" s="136">
        <f t="shared" si="12"/>
        <v>43.143459915611814</v>
      </c>
      <c r="O23" s="137">
        <f t="shared" si="9"/>
        <v>54.285714285714285</v>
      </c>
      <c r="P23" s="136">
        <f t="shared" si="10"/>
        <v>42.827004219409282</v>
      </c>
      <c r="Q23" s="147"/>
      <c r="R23" s="147"/>
      <c r="S23" s="147"/>
      <c r="T23" s="147"/>
      <c r="U23" s="147"/>
      <c r="V23" s="147"/>
      <c r="W23" s="147"/>
      <c r="X23" s="147"/>
      <c r="Y23" s="147"/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</row>
    <row r="24" spans="1:44" x14ac:dyDescent="0.25">
      <c r="A24" s="10" t="s">
        <v>48</v>
      </c>
      <c r="B24" s="184">
        <v>193</v>
      </c>
      <c r="C24" s="152">
        <v>1031</v>
      </c>
      <c r="D24" s="171">
        <f t="shared" si="1"/>
        <v>0.4472477561697199</v>
      </c>
      <c r="E24" s="112">
        <v>202</v>
      </c>
      <c r="F24" s="11">
        <v>1192</v>
      </c>
      <c r="G24" s="131">
        <f t="shared" si="2"/>
        <v>0.52520267888614736</v>
      </c>
      <c r="H24" s="110">
        <v>257</v>
      </c>
      <c r="I24" s="11">
        <v>1632</v>
      </c>
      <c r="J24" s="196">
        <f t="shared" si="3"/>
        <v>0.6702809265648102</v>
      </c>
      <c r="K24" s="135">
        <f>IF(OR(B28&lt;&gt;0)*(E24&lt;&gt;0),B28/E24*100," ")</f>
        <v>7.4257425742574252</v>
      </c>
      <c r="L24" s="136">
        <f>IF(OR(C28&lt;&gt;0)*(F24&lt;&gt;0),C28/F24*100," ")</f>
        <v>30.536912751677853</v>
      </c>
      <c r="M24" s="135">
        <f t="shared" si="12"/>
        <v>5.836575875486381</v>
      </c>
      <c r="N24" s="136">
        <f t="shared" si="12"/>
        <v>22.303921568627452</v>
      </c>
      <c r="O24" s="137">
        <f t="shared" si="9"/>
        <v>78.599221789883273</v>
      </c>
      <c r="P24" s="136">
        <f t="shared" si="10"/>
        <v>73.039215686274503</v>
      </c>
      <c r="Q24" s="147"/>
      <c r="R24" s="147"/>
      <c r="S24" s="147"/>
      <c r="T24" s="147"/>
      <c r="U24" s="147"/>
      <c r="V24" s="147"/>
      <c r="W24" s="147"/>
      <c r="X24" s="147"/>
      <c r="Y24" s="147"/>
      <c r="Z24" s="147"/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</row>
    <row r="25" spans="1:44" x14ac:dyDescent="0.25">
      <c r="A25" s="10" t="s">
        <v>52</v>
      </c>
      <c r="B25" s="184">
        <v>127</v>
      </c>
      <c r="C25" s="152">
        <v>817</v>
      </c>
      <c r="D25" s="171">
        <f t="shared" si="1"/>
        <v>0.35441456526737258</v>
      </c>
      <c r="E25" s="112">
        <v>77</v>
      </c>
      <c r="F25" s="11">
        <v>337</v>
      </c>
      <c r="G25" s="131">
        <f t="shared" si="2"/>
        <v>0.14848431441663729</v>
      </c>
      <c r="H25" s="110">
        <v>98</v>
      </c>
      <c r="I25" s="11">
        <v>442</v>
      </c>
      <c r="J25" s="196">
        <f t="shared" si="3"/>
        <v>0.18153441761130279</v>
      </c>
      <c r="K25" s="135">
        <f>IF(OR(B29&lt;&gt;0)*(E25&lt;&gt;0),B29/E25*100," ")</f>
        <v>81.818181818181827</v>
      </c>
      <c r="L25" s="136">
        <f>IF(OR(C29&lt;&gt;0)*(F25&lt;&gt;0),C29/F25*100," ")</f>
        <v>99.703264094955486</v>
      </c>
      <c r="M25" s="135">
        <f t="shared" si="12"/>
        <v>64.285714285714292</v>
      </c>
      <c r="N25" s="136">
        <f t="shared" si="12"/>
        <v>76.018099547511312</v>
      </c>
      <c r="O25" s="137">
        <f t="shared" si="9"/>
        <v>78.571428571428569</v>
      </c>
      <c r="P25" s="136">
        <f t="shared" si="10"/>
        <v>76.244343891402707</v>
      </c>
      <c r="Q25" s="147"/>
      <c r="R25" s="147"/>
      <c r="S25" s="147"/>
      <c r="T25" s="147"/>
      <c r="U25" s="147"/>
      <c r="V25" s="147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</row>
    <row r="26" spans="1:44" x14ac:dyDescent="0.25">
      <c r="A26" s="10" t="s">
        <v>54</v>
      </c>
      <c r="B26" s="184">
        <v>78</v>
      </c>
      <c r="C26" s="152">
        <v>593</v>
      </c>
      <c r="D26" s="171">
        <f t="shared" si="1"/>
        <v>0.25724337479014925</v>
      </c>
      <c r="E26" s="112">
        <v>165</v>
      </c>
      <c r="F26" s="11">
        <v>1297</v>
      </c>
      <c r="G26" s="131">
        <f t="shared" si="2"/>
        <v>0.57146633768064858</v>
      </c>
      <c r="H26" s="110">
        <v>321</v>
      </c>
      <c r="I26" s="11">
        <v>2672</v>
      </c>
      <c r="J26" s="196">
        <f t="shared" si="3"/>
        <v>1.0974207327090522</v>
      </c>
      <c r="K26" s="135">
        <f>IF(OR(B16&lt;&gt;0)*(E26&lt;&gt;0),B16/E26*100," ")</f>
        <v>177.57575757575759</v>
      </c>
      <c r="L26" s="136">
        <f>IF(OR(C16&lt;&gt;0)*(F26&lt;&gt;0),C16/F26*100," ")</f>
        <v>150.50115651503469</v>
      </c>
      <c r="M26" s="135">
        <f>IF(OR(B16&lt;&gt;0)*(H26&lt;&gt;0),B16/H26*100," ")</f>
        <v>91.27725856697819</v>
      </c>
      <c r="N26" s="136">
        <f>IF(OR(C16&lt;&gt;0)*(I26&lt;&gt;0),C16/I26*100," ")</f>
        <v>73.053892215568865</v>
      </c>
      <c r="O26" s="137">
        <f t="shared" si="9"/>
        <v>51.401869158878498</v>
      </c>
      <c r="P26" s="136">
        <f t="shared" si="10"/>
        <v>48.540419161676645</v>
      </c>
      <c r="Q26" s="147"/>
      <c r="R26" s="147"/>
      <c r="S26" s="147"/>
      <c r="T26" s="147"/>
      <c r="U26" s="147"/>
      <c r="V26" s="147"/>
      <c r="W26" s="147"/>
      <c r="X26" s="147"/>
      <c r="Y26" s="147"/>
      <c r="Z26" s="147"/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</row>
    <row r="27" spans="1:44" x14ac:dyDescent="0.25">
      <c r="A27" s="10" t="s">
        <v>43</v>
      </c>
      <c r="B27" s="184">
        <v>78</v>
      </c>
      <c r="C27" s="152">
        <v>409</v>
      </c>
      <c r="D27" s="171">
        <f t="shared" si="1"/>
        <v>0.17742418261243012</v>
      </c>
      <c r="E27" s="112">
        <v>46</v>
      </c>
      <c r="F27" s="11">
        <v>273</v>
      </c>
      <c r="G27" s="131">
        <f t="shared" si="2"/>
        <v>0.12028551286570321</v>
      </c>
      <c r="H27" s="110">
        <v>126</v>
      </c>
      <c r="I27" s="11">
        <v>1112</v>
      </c>
      <c r="J27" s="196">
        <f t="shared" si="3"/>
        <v>0.45671102349268933</v>
      </c>
      <c r="K27" s="135">
        <f>IF(OR(B30&lt;&gt;0)*(E27&lt;&gt;0),B30/E27*100," ")</f>
        <v>108.69565217391303</v>
      </c>
      <c r="L27" s="136">
        <f>IF(OR(C30&lt;&gt;0)*(F27&lt;&gt;0),C30/F27*100," ")</f>
        <v>77.655677655677664</v>
      </c>
      <c r="M27" s="135">
        <f>IF(OR(B30&lt;&gt;0)*(H27&lt;&gt;0),B30/H27*100," ")</f>
        <v>39.682539682539684</v>
      </c>
      <c r="N27" s="136">
        <f>IF(OR(C30&lt;&gt;0)*(I27&lt;&gt;0),C30/I27*100," ")</f>
        <v>19.064748201438849</v>
      </c>
      <c r="O27" s="137">
        <f t="shared" si="9"/>
        <v>36.507936507936506</v>
      </c>
      <c r="P27" s="136">
        <f t="shared" si="10"/>
        <v>24.550359712230215</v>
      </c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</row>
    <row r="28" spans="1:44" x14ac:dyDescent="0.25">
      <c r="A28" s="10" t="s">
        <v>58</v>
      </c>
      <c r="B28" s="110">
        <v>15</v>
      </c>
      <c r="C28" s="11">
        <v>364</v>
      </c>
      <c r="D28" s="171">
        <f t="shared" si="1"/>
        <v>0.15790318452548791</v>
      </c>
      <c r="E28" s="112">
        <v>33</v>
      </c>
      <c r="F28" s="11">
        <v>158</v>
      </c>
      <c r="G28" s="131">
        <f t="shared" si="2"/>
        <v>6.9615791328868526E-2</v>
      </c>
      <c r="H28" s="110">
        <v>25</v>
      </c>
      <c r="I28" s="11">
        <v>224</v>
      </c>
      <c r="J28" s="196">
        <f t="shared" si="3"/>
        <v>9.1999342861836711E-2</v>
      </c>
      <c r="K28" s="135">
        <f>IF(OR(B21&lt;&gt;0)*(E28&lt;&gt;0),B21/E28*100," ")</f>
        <v>742.42424242424238</v>
      </c>
      <c r="L28" s="136">
        <f>IF(OR(C21&lt;&gt;0)*(F28&lt;&gt;0),C21/F28*100," ")</f>
        <v>923.41772151898738</v>
      </c>
      <c r="M28" s="135">
        <f>IF(OR(B21&lt;&gt;0)*(H28&lt;&gt;0),B21/H28*100," ")</f>
        <v>980.00000000000011</v>
      </c>
      <c r="N28" s="136">
        <f>IF(OR(C21&lt;&gt;0)*(I28&lt;&gt;0),C21/I28*100," ")</f>
        <v>651.33928571428567</v>
      </c>
      <c r="O28" s="137">
        <f t="shared" si="9"/>
        <v>132</v>
      </c>
      <c r="P28" s="136">
        <f t="shared" si="10"/>
        <v>70.535714285714292</v>
      </c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</row>
    <row r="29" spans="1:44" x14ac:dyDescent="0.25">
      <c r="A29" s="10" t="s">
        <v>57</v>
      </c>
      <c r="B29" s="110">
        <v>63</v>
      </c>
      <c r="C29" s="11">
        <v>336</v>
      </c>
      <c r="D29" s="171">
        <f t="shared" si="1"/>
        <v>0.145756785715835</v>
      </c>
      <c r="E29" s="112">
        <v>42</v>
      </c>
      <c r="F29" s="11">
        <v>151</v>
      </c>
      <c r="G29" s="131">
        <f t="shared" si="2"/>
        <v>6.6531547409235114E-2</v>
      </c>
      <c r="H29" s="110">
        <v>97</v>
      </c>
      <c r="I29" s="11">
        <v>509</v>
      </c>
      <c r="J29" s="196">
        <f t="shared" si="3"/>
        <v>0.20905207819944144</v>
      </c>
      <c r="K29" s="135">
        <f t="shared" ref="K29:K38" si="13">IF(OR(B31&lt;&gt;0)*(E29&lt;&gt;0),B31/E29*100," ")</f>
        <v>100</v>
      </c>
      <c r="L29" s="136">
        <f t="shared" ref="L29:L38" si="14">IF(OR(C31&lt;&gt;0)*(F29&lt;&gt;0),C31/F29*100," ")</f>
        <v>137.08609271523179</v>
      </c>
      <c r="M29" s="135">
        <f>IF(OR(B31&lt;&gt;0)*(H29&lt;&gt;0),B31/H29*100," ")</f>
        <v>43.298969072164951</v>
      </c>
      <c r="N29" s="136">
        <f>IF(OR(C31&lt;&gt;0)*(I29&lt;&gt;0),C31/I29*100," ")</f>
        <v>40.667976424361491</v>
      </c>
      <c r="O29" s="137">
        <f t="shared" si="9"/>
        <v>43.298969072164951</v>
      </c>
      <c r="P29" s="136">
        <f t="shared" si="10"/>
        <v>29.666011787819251</v>
      </c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</row>
    <row r="30" spans="1:44" x14ac:dyDescent="0.25">
      <c r="A30" s="10" t="s">
        <v>65</v>
      </c>
      <c r="B30" s="110">
        <v>50</v>
      </c>
      <c r="C30" s="11">
        <v>212</v>
      </c>
      <c r="D30" s="171">
        <f t="shared" si="1"/>
        <v>9.1965590987372087E-2</v>
      </c>
      <c r="E30" s="112">
        <v>18</v>
      </c>
      <c r="F30" s="11">
        <v>99</v>
      </c>
      <c r="G30" s="131">
        <f t="shared" si="2"/>
        <v>4.3620021149101164E-2</v>
      </c>
      <c r="H30" s="110">
        <v>77</v>
      </c>
      <c r="I30" s="11">
        <v>314</v>
      </c>
      <c r="J30" s="196">
        <f t="shared" si="3"/>
        <v>0.1289633645473961</v>
      </c>
      <c r="K30" s="135">
        <f t="shared" si="13"/>
        <v>216.66666666666666</v>
      </c>
      <c r="L30" s="136">
        <f t="shared" si="14"/>
        <v>192.92929292929293</v>
      </c>
      <c r="M30" s="135">
        <f>IF(OR(B30&lt;&gt;0)*(H30&lt;&gt;0),B30/H30*100," ")</f>
        <v>64.935064935064929</v>
      </c>
      <c r="N30" s="136">
        <f t="shared" ref="N30:N38" si="15">IF(OR(C32&lt;&gt;0)*(I30&lt;&gt;0),C32/I30*100," ")</f>
        <v>60.828025477707001</v>
      </c>
      <c r="O30" s="137">
        <f t="shared" si="9"/>
        <v>23.376623376623375</v>
      </c>
      <c r="P30" s="136">
        <f t="shared" si="10"/>
        <v>31.528662420382165</v>
      </c>
      <c r="Q30" s="147"/>
      <c r="R30" s="147"/>
      <c r="S30" s="147"/>
      <c r="T30" s="147"/>
      <c r="U30" s="147"/>
      <c r="V30" s="147"/>
      <c r="W30" s="147"/>
      <c r="X30" s="147"/>
      <c r="Y30" s="147"/>
      <c r="Z30" s="147"/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</row>
    <row r="31" spans="1:44" x14ac:dyDescent="0.25">
      <c r="A31" s="10" t="s">
        <v>56</v>
      </c>
      <c r="B31" s="110">
        <v>42</v>
      </c>
      <c r="C31" s="11">
        <v>207</v>
      </c>
      <c r="D31" s="171">
        <f t="shared" si="1"/>
        <v>8.9796591199934064E-2</v>
      </c>
      <c r="E31" s="112">
        <v>28</v>
      </c>
      <c r="F31" s="11">
        <v>163</v>
      </c>
      <c r="G31" s="131">
        <f t="shared" si="2"/>
        <v>7.1818822700035242E-2</v>
      </c>
      <c r="H31" s="110">
        <v>41</v>
      </c>
      <c r="I31" s="11">
        <v>192</v>
      </c>
      <c r="J31" s="196">
        <f t="shared" si="3"/>
        <v>7.8856579595860038E-2</v>
      </c>
      <c r="K31" s="135">
        <f t="shared" si="13"/>
        <v>128.57142857142858</v>
      </c>
      <c r="L31" s="136">
        <f t="shared" si="14"/>
        <v>114.11042944785277</v>
      </c>
      <c r="M31" s="135">
        <f t="shared" ref="M31:M38" si="16">IF(OR(B33&lt;&gt;0)*(H31&lt;&gt;0),B33/H31*100," ")</f>
        <v>87.804878048780495</v>
      </c>
      <c r="N31" s="136">
        <f t="shared" si="15"/>
        <v>96.875</v>
      </c>
      <c r="O31" s="137">
        <f t="shared" si="9"/>
        <v>68.292682926829272</v>
      </c>
      <c r="P31" s="136">
        <f t="shared" si="10"/>
        <v>84.895833333333343</v>
      </c>
      <c r="Q31" s="147"/>
      <c r="R31" s="147"/>
      <c r="S31" s="147"/>
      <c r="T31" s="147"/>
      <c r="U31" s="147"/>
      <c r="V31" s="147"/>
      <c r="W31" s="147"/>
      <c r="X31" s="147"/>
      <c r="Y31" s="147"/>
      <c r="Z31" s="147"/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</row>
    <row r="32" spans="1:44" x14ac:dyDescent="0.25">
      <c r="A32" s="10" t="s">
        <v>71</v>
      </c>
      <c r="B32" s="110">
        <v>39</v>
      </c>
      <c r="C32" s="11">
        <v>191</v>
      </c>
      <c r="D32" s="171">
        <f t="shared" si="1"/>
        <v>8.2855791880132396E-2</v>
      </c>
      <c r="E32" s="112">
        <v>27</v>
      </c>
      <c r="F32" s="11">
        <v>114</v>
      </c>
      <c r="G32" s="131">
        <f t="shared" si="2"/>
        <v>5.0229115262601334E-2</v>
      </c>
      <c r="H32" s="110">
        <v>25</v>
      </c>
      <c r="I32" s="11">
        <v>174</v>
      </c>
      <c r="J32" s="196">
        <f t="shared" si="3"/>
        <v>7.1463775258748155E-2</v>
      </c>
      <c r="K32" s="135">
        <f t="shared" si="13"/>
        <v>122.22222222222223</v>
      </c>
      <c r="L32" s="136">
        <f t="shared" si="14"/>
        <v>146.49122807017542</v>
      </c>
      <c r="M32" s="135">
        <f t="shared" si="16"/>
        <v>132</v>
      </c>
      <c r="N32" s="136">
        <f t="shared" si="15"/>
        <v>95.977011494252878</v>
      </c>
      <c r="O32" s="137">
        <f t="shared" si="9"/>
        <v>108</v>
      </c>
      <c r="P32" s="136">
        <f t="shared" si="10"/>
        <v>65.517241379310349</v>
      </c>
      <c r="Q32" s="147"/>
      <c r="R32" s="147"/>
      <c r="S32" s="147"/>
      <c r="T32" s="147"/>
      <c r="U32" s="147"/>
      <c r="V32" s="147"/>
      <c r="W32" s="147"/>
      <c r="X32" s="147"/>
      <c r="Y32" s="147"/>
      <c r="Z32" s="147"/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</row>
    <row r="33" spans="1:44" x14ac:dyDescent="0.25">
      <c r="A33" s="10" t="s">
        <v>62</v>
      </c>
      <c r="B33" s="110">
        <v>36</v>
      </c>
      <c r="C33" s="11">
        <v>186</v>
      </c>
      <c r="D33" s="171">
        <f t="shared" si="1"/>
        <v>8.0686792092694373E-2</v>
      </c>
      <c r="E33" s="112">
        <v>11</v>
      </c>
      <c r="F33" s="11">
        <v>40</v>
      </c>
      <c r="G33" s="131">
        <f t="shared" si="2"/>
        <v>1.7624250969333802E-2</v>
      </c>
      <c r="H33" s="110">
        <v>40</v>
      </c>
      <c r="I33" s="11">
        <v>174</v>
      </c>
      <c r="J33" s="196">
        <f t="shared" si="3"/>
        <v>7.1463775258748155E-2</v>
      </c>
      <c r="K33" s="135">
        <f t="shared" si="13"/>
        <v>618.18181818181813</v>
      </c>
      <c r="L33" s="136">
        <f t="shared" si="14"/>
        <v>392.5</v>
      </c>
      <c r="M33" s="135">
        <f t="shared" si="16"/>
        <v>170</v>
      </c>
      <c r="N33" s="136">
        <f t="shared" si="15"/>
        <v>90.229885057471265</v>
      </c>
      <c r="O33" s="137">
        <f t="shared" si="9"/>
        <v>27.500000000000004</v>
      </c>
      <c r="P33" s="136">
        <f t="shared" si="10"/>
        <v>22.988505747126435</v>
      </c>
      <c r="Q33" s="147"/>
      <c r="R33" s="147"/>
      <c r="S33" s="147"/>
      <c r="T33" s="147"/>
      <c r="U33" s="147"/>
      <c r="V33" s="147"/>
      <c r="W33" s="147"/>
      <c r="X33" s="147"/>
      <c r="Y33" s="147"/>
      <c r="Z33" s="147"/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</row>
    <row r="34" spans="1:44" x14ac:dyDescent="0.25">
      <c r="A34" s="10" t="s">
        <v>61</v>
      </c>
      <c r="B34" s="110">
        <v>33</v>
      </c>
      <c r="C34" s="11">
        <v>167</v>
      </c>
      <c r="D34" s="171">
        <f t="shared" si="1"/>
        <v>7.2444592900429899E-2</v>
      </c>
      <c r="E34" s="112">
        <v>19</v>
      </c>
      <c r="F34" s="11">
        <v>234</v>
      </c>
      <c r="G34" s="131">
        <f t="shared" si="2"/>
        <v>0.10310186817060274</v>
      </c>
      <c r="H34" s="110">
        <v>46</v>
      </c>
      <c r="I34" s="11">
        <v>369</v>
      </c>
      <c r="J34" s="196">
        <f t="shared" si="3"/>
        <v>0.15155248891079348</v>
      </c>
      <c r="K34" s="135">
        <f t="shared" si="13"/>
        <v>126.31578947368421</v>
      </c>
      <c r="L34" s="136">
        <f t="shared" si="14"/>
        <v>58.974358974358978</v>
      </c>
      <c r="M34" s="135">
        <f t="shared" si="16"/>
        <v>52.173913043478258</v>
      </c>
      <c r="N34" s="136">
        <f t="shared" si="15"/>
        <v>37.398373983739837</v>
      </c>
      <c r="O34" s="137">
        <f t="shared" si="9"/>
        <v>41.304347826086953</v>
      </c>
      <c r="P34" s="136">
        <f t="shared" si="10"/>
        <v>63.414634146341463</v>
      </c>
      <c r="Q34" s="147"/>
      <c r="R34" s="147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</row>
    <row r="35" spans="1:44" x14ac:dyDescent="0.25">
      <c r="A35" s="10" t="s">
        <v>60</v>
      </c>
      <c r="B35" s="110">
        <v>68</v>
      </c>
      <c r="C35" s="11">
        <v>157</v>
      </c>
      <c r="D35" s="171">
        <f t="shared" si="1"/>
        <v>6.8106593325553855E-2</v>
      </c>
      <c r="E35" s="112">
        <v>45</v>
      </c>
      <c r="F35" s="11">
        <v>139</v>
      </c>
      <c r="G35" s="131">
        <f t="shared" si="2"/>
        <v>6.1244272118434973E-2</v>
      </c>
      <c r="H35" s="110">
        <v>64</v>
      </c>
      <c r="I35" s="11">
        <v>188</v>
      </c>
      <c r="J35" s="196">
        <f t="shared" si="3"/>
        <v>7.7213734187612945E-2</v>
      </c>
      <c r="K35" s="135">
        <f t="shared" si="13"/>
        <v>60</v>
      </c>
      <c r="L35" s="136">
        <f t="shared" si="14"/>
        <v>97.841726618705039</v>
      </c>
      <c r="M35" s="135">
        <f t="shared" si="16"/>
        <v>42.1875</v>
      </c>
      <c r="N35" s="136">
        <f t="shared" si="15"/>
        <v>72.340425531914903</v>
      </c>
      <c r="O35" s="137">
        <f t="shared" si="9"/>
        <v>70.3125</v>
      </c>
      <c r="P35" s="136">
        <f t="shared" si="10"/>
        <v>73.936170212765958</v>
      </c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</row>
    <row r="36" spans="1:44" x14ac:dyDescent="0.25">
      <c r="A36" s="10" t="s">
        <v>64</v>
      </c>
      <c r="B36" s="110">
        <v>24</v>
      </c>
      <c r="C36" s="11">
        <v>138</v>
      </c>
      <c r="D36" s="171">
        <f t="shared" si="1"/>
        <v>5.9864394133289374E-2</v>
      </c>
      <c r="E36" s="112">
        <v>5</v>
      </c>
      <c r="F36" s="11">
        <v>29</v>
      </c>
      <c r="G36" s="131">
        <f t="shared" si="2"/>
        <v>1.2777581952767007E-2</v>
      </c>
      <c r="H36" s="110">
        <v>58</v>
      </c>
      <c r="I36" s="11">
        <v>416</v>
      </c>
      <c r="J36" s="196">
        <f t="shared" si="3"/>
        <v>0.17085592245769674</v>
      </c>
      <c r="K36" s="135">
        <f t="shared" si="13"/>
        <v>300</v>
      </c>
      <c r="L36" s="136">
        <f t="shared" si="14"/>
        <v>386.20689655172413</v>
      </c>
      <c r="M36" s="135">
        <f t="shared" si="16"/>
        <v>25.862068965517242</v>
      </c>
      <c r="N36" s="136">
        <f t="shared" si="15"/>
        <v>26.923076923076923</v>
      </c>
      <c r="O36" s="137">
        <f t="shared" si="9"/>
        <v>8.6206896551724146</v>
      </c>
      <c r="P36" s="136">
        <f t="shared" si="10"/>
        <v>6.9711538461538467</v>
      </c>
      <c r="Q36" s="147"/>
      <c r="R36" s="147"/>
      <c r="S36" s="147"/>
      <c r="T36" s="147"/>
      <c r="U36" s="147"/>
      <c r="V36" s="147"/>
      <c r="W36" s="147"/>
      <c r="X36" s="147"/>
      <c r="Y36" s="147"/>
      <c r="Z36" s="147"/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</row>
    <row r="37" spans="1:44" x14ac:dyDescent="0.25">
      <c r="A37" s="10" t="s">
        <v>68</v>
      </c>
      <c r="B37" s="110">
        <v>27</v>
      </c>
      <c r="C37" s="11">
        <v>136</v>
      </c>
      <c r="D37" s="171">
        <f t="shared" si="1"/>
        <v>5.8996794218314164E-2</v>
      </c>
      <c r="E37" s="112">
        <v>15</v>
      </c>
      <c r="F37" s="11">
        <v>60</v>
      </c>
      <c r="G37" s="131">
        <f t="shared" si="2"/>
        <v>2.6436376454000703E-2</v>
      </c>
      <c r="H37" s="110">
        <v>33</v>
      </c>
      <c r="I37" s="11">
        <v>173</v>
      </c>
      <c r="J37" s="196">
        <f t="shared" si="3"/>
        <v>7.1053063906686378E-2</v>
      </c>
      <c r="K37" s="135">
        <f t="shared" si="13"/>
        <v>120</v>
      </c>
      <c r="L37" s="136">
        <f t="shared" si="14"/>
        <v>183.33333333333331</v>
      </c>
      <c r="M37" s="135">
        <f t="shared" si="16"/>
        <v>54.54545454545454</v>
      </c>
      <c r="N37" s="136">
        <f t="shared" si="15"/>
        <v>63.583815028901739</v>
      </c>
      <c r="O37" s="137">
        <f t="shared" si="9"/>
        <v>45.454545454545453</v>
      </c>
      <c r="P37" s="136">
        <f t="shared" si="10"/>
        <v>34.682080924855491</v>
      </c>
      <c r="Q37" s="147"/>
      <c r="R37" s="147"/>
      <c r="S37" s="147"/>
      <c r="T37" s="147"/>
      <c r="U37" s="147"/>
      <c r="V37" s="147"/>
      <c r="W37" s="147"/>
      <c r="X37" s="147"/>
      <c r="Y37" s="147"/>
      <c r="Z37" s="147"/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</row>
    <row r="38" spans="1:44" x14ac:dyDescent="0.25">
      <c r="A38" s="10" t="s">
        <v>66</v>
      </c>
      <c r="B38" s="110">
        <v>15</v>
      </c>
      <c r="C38" s="11">
        <v>112</v>
      </c>
      <c r="D38" s="171">
        <f t="shared" ref="D38:D69" si="17">IF($C$83&lt;&gt;0,C38/$C$83*100,0)</f>
        <v>4.8585595238611667E-2</v>
      </c>
      <c r="E38" s="112">
        <v>44</v>
      </c>
      <c r="F38" s="11">
        <v>297</v>
      </c>
      <c r="G38" s="131">
        <f t="shared" ref="G38:G69" si="18">IF($F$83&lt;&gt;0,F38/$F$83*100,0)</f>
        <v>0.1308600634473035</v>
      </c>
      <c r="H38" s="110">
        <v>21</v>
      </c>
      <c r="I38" s="11">
        <v>127</v>
      </c>
      <c r="J38" s="196">
        <f t="shared" ref="J38:J69" si="19">IF($I$83&lt;&gt;0,I38/$I$83*100,0)</f>
        <v>5.2160341711844922E-2</v>
      </c>
      <c r="K38" s="135">
        <f t="shared" si="13"/>
        <v>36.363636363636367</v>
      </c>
      <c r="L38" s="136">
        <f t="shared" si="14"/>
        <v>31.986531986531986</v>
      </c>
      <c r="M38" s="135">
        <f t="shared" si="16"/>
        <v>76.19047619047619</v>
      </c>
      <c r="N38" s="136">
        <f t="shared" si="15"/>
        <v>74.803149606299215</v>
      </c>
      <c r="O38" s="238">
        <f t="shared" si="9"/>
        <v>209.52380952380955</v>
      </c>
      <c r="P38" s="136">
        <f t="shared" si="10"/>
        <v>233.85826771653541</v>
      </c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</row>
    <row r="39" spans="1:44" x14ac:dyDescent="0.25">
      <c r="A39" s="10" t="s">
        <v>44</v>
      </c>
      <c r="B39" s="110">
        <v>18</v>
      </c>
      <c r="C39" s="11">
        <v>110</v>
      </c>
      <c r="D39" s="171">
        <f t="shared" si="17"/>
        <v>4.7717995323636457E-2</v>
      </c>
      <c r="E39" s="112">
        <v>35</v>
      </c>
      <c r="F39" s="11">
        <v>252</v>
      </c>
      <c r="G39" s="131">
        <f t="shared" si="18"/>
        <v>0.11103278110680295</v>
      </c>
      <c r="H39" s="110">
        <v>38</v>
      </c>
      <c r="I39" s="11">
        <v>321</v>
      </c>
      <c r="J39" s="196">
        <f t="shared" si="19"/>
        <v>0.13183834401182848</v>
      </c>
      <c r="K39" s="135">
        <f>IF(OR(B17&lt;&gt;0)*(E39&lt;&gt;0),B17/E39*100," ")</f>
        <v>960</v>
      </c>
      <c r="L39" s="136">
        <f>IF(OR(C17&lt;&gt;0)*(F39&lt;&gt;0),C17/F39*100," ")</f>
        <v>747.22222222222229</v>
      </c>
      <c r="M39" s="135">
        <f>IF(OR(B17&lt;&gt;0)*(H39&lt;&gt;0),B17/H39*100," ")</f>
        <v>884.21052631578959</v>
      </c>
      <c r="N39" s="136">
        <f>IF(OR(C17&lt;&gt;0)*(I39&lt;&gt;0),C17/I39*100," ")</f>
        <v>586.60436137071656</v>
      </c>
      <c r="O39" s="137">
        <f t="shared" si="9"/>
        <v>92.10526315789474</v>
      </c>
      <c r="P39" s="136">
        <f t="shared" si="10"/>
        <v>78.504672897196258</v>
      </c>
      <c r="Q39" s="147"/>
      <c r="R39" s="147"/>
      <c r="S39" s="147"/>
      <c r="T39" s="147"/>
      <c r="U39" s="147"/>
      <c r="V39" s="147"/>
      <c r="W39" s="147"/>
      <c r="X39" s="147"/>
      <c r="Y39" s="147"/>
      <c r="Z39" s="147"/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</row>
    <row r="40" spans="1:44" x14ac:dyDescent="0.25">
      <c r="A40" s="10" t="s">
        <v>59</v>
      </c>
      <c r="B40" s="110">
        <v>16</v>
      </c>
      <c r="C40" s="11">
        <v>95</v>
      </c>
      <c r="D40" s="171">
        <f t="shared" si="17"/>
        <v>4.1210995961322397E-2</v>
      </c>
      <c r="E40" s="112">
        <v>4</v>
      </c>
      <c r="F40" s="11">
        <v>15</v>
      </c>
      <c r="G40" s="131">
        <f t="shared" si="18"/>
        <v>6.6090941135001757E-3</v>
      </c>
      <c r="H40" s="110">
        <v>39</v>
      </c>
      <c r="I40" s="11">
        <v>224</v>
      </c>
      <c r="J40" s="196">
        <f t="shared" si="19"/>
        <v>9.1999342861836711E-2</v>
      </c>
      <c r="K40" s="135">
        <f t="shared" ref="K40:L45" si="20">IF(OR(B41&lt;&gt;0)*(E40&lt;&gt;0),B41/E40*100," ")</f>
        <v>375</v>
      </c>
      <c r="L40" s="136">
        <f t="shared" si="20"/>
        <v>620</v>
      </c>
      <c r="M40" s="135">
        <f t="shared" ref="M40:N45" si="21">IF(OR(B41&lt;&gt;0)*(H40&lt;&gt;0),B41/H40*100," ")</f>
        <v>38.461538461538467</v>
      </c>
      <c r="N40" s="136">
        <f t="shared" si="21"/>
        <v>41.517857142857146</v>
      </c>
      <c r="O40" s="137">
        <f t="shared" si="9"/>
        <v>10.256410256410255</v>
      </c>
      <c r="P40" s="136">
        <f t="shared" si="10"/>
        <v>6.6964285714285712</v>
      </c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</row>
    <row r="41" spans="1:44" x14ac:dyDescent="0.25">
      <c r="A41" s="10" t="s">
        <v>83</v>
      </c>
      <c r="B41" s="110">
        <v>15</v>
      </c>
      <c r="C41" s="11">
        <v>93</v>
      </c>
      <c r="D41" s="171">
        <f t="shared" si="17"/>
        <v>4.0343396046347187E-2</v>
      </c>
      <c r="E41" s="112">
        <v>12</v>
      </c>
      <c r="F41" s="11">
        <v>111</v>
      </c>
      <c r="G41" s="131">
        <f t="shared" si="18"/>
        <v>4.8907296439901299E-2</v>
      </c>
      <c r="H41" s="110">
        <v>12</v>
      </c>
      <c r="I41" s="11">
        <v>91</v>
      </c>
      <c r="J41" s="196">
        <f t="shared" si="19"/>
        <v>3.7374733037621156E-2</v>
      </c>
      <c r="K41" s="135">
        <f t="shared" si="20"/>
        <v>83.333333333333343</v>
      </c>
      <c r="L41" s="136">
        <f t="shared" si="20"/>
        <v>71.171171171171167</v>
      </c>
      <c r="M41" s="135">
        <f t="shared" si="21"/>
        <v>83.333333333333343</v>
      </c>
      <c r="N41" s="136">
        <f t="shared" si="21"/>
        <v>86.813186813186817</v>
      </c>
      <c r="O41" s="137">
        <f t="shared" si="9"/>
        <v>100</v>
      </c>
      <c r="P41" s="136">
        <f t="shared" si="10"/>
        <v>121.97802197802199</v>
      </c>
      <c r="Q41" s="147"/>
      <c r="R41" s="147"/>
      <c r="S41" s="147"/>
      <c r="T41" s="147"/>
      <c r="U41" s="147"/>
      <c r="V41" s="147"/>
      <c r="W41" s="147"/>
      <c r="X41" s="147"/>
      <c r="Y41" s="147"/>
      <c r="Z41" s="147"/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</row>
    <row r="42" spans="1:44" x14ac:dyDescent="0.25">
      <c r="A42" s="10" t="s">
        <v>81</v>
      </c>
      <c r="B42" s="110">
        <v>10</v>
      </c>
      <c r="C42" s="11">
        <v>79</v>
      </c>
      <c r="D42" s="171">
        <f t="shared" si="17"/>
        <v>3.4270196641520728E-2</v>
      </c>
      <c r="E42" s="112">
        <v>5</v>
      </c>
      <c r="F42" s="11">
        <v>14</v>
      </c>
      <c r="G42" s="131">
        <f t="shared" si="18"/>
        <v>6.1684878392668308E-3</v>
      </c>
      <c r="H42" s="110">
        <v>26</v>
      </c>
      <c r="I42" s="11">
        <v>213</v>
      </c>
      <c r="J42" s="196">
        <f t="shared" si="19"/>
        <v>8.7481517989157209E-2</v>
      </c>
      <c r="K42" s="135">
        <f t="shared" si="20"/>
        <v>400</v>
      </c>
      <c r="L42" s="136">
        <f t="shared" si="20"/>
        <v>478.57142857142856</v>
      </c>
      <c r="M42" s="135">
        <f t="shared" si="21"/>
        <v>76.923076923076934</v>
      </c>
      <c r="N42" s="136">
        <f t="shared" si="21"/>
        <v>31.455399061032864</v>
      </c>
      <c r="O42" s="137">
        <f t="shared" si="9"/>
        <v>19.230769230769234</v>
      </c>
      <c r="P42" s="136">
        <f t="shared" si="10"/>
        <v>6.5727699530516439</v>
      </c>
      <c r="Q42" s="147"/>
      <c r="R42" s="147"/>
      <c r="S42" s="147"/>
      <c r="T42" s="147"/>
      <c r="U42" s="147"/>
      <c r="V42" s="147"/>
      <c r="W42" s="147"/>
      <c r="X42" s="147"/>
      <c r="Y42" s="147"/>
      <c r="Z42" s="147"/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</row>
    <row r="43" spans="1:44" x14ac:dyDescent="0.25">
      <c r="A43" s="10" t="s">
        <v>75</v>
      </c>
      <c r="B43" s="110">
        <v>20</v>
      </c>
      <c r="C43" s="11">
        <v>67</v>
      </c>
      <c r="D43" s="171">
        <f t="shared" si="17"/>
        <v>2.906459715166948E-2</v>
      </c>
      <c r="E43" s="112">
        <v>16</v>
      </c>
      <c r="F43" s="11">
        <v>102</v>
      </c>
      <c r="G43" s="131">
        <f t="shared" si="18"/>
        <v>4.4941839971801199E-2</v>
      </c>
      <c r="H43" s="110">
        <v>20</v>
      </c>
      <c r="I43" s="11">
        <v>71</v>
      </c>
      <c r="J43" s="196">
        <f t="shared" si="19"/>
        <v>2.9160505996385741E-2</v>
      </c>
      <c r="K43" s="135">
        <f t="shared" si="20"/>
        <v>68.75</v>
      </c>
      <c r="L43" s="136">
        <f t="shared" si="20"/>
        <v>64.705882352941174</v>
      </c>
      <c r="M43" s="135">
        <f t="shared" si="21"/>
        <v>55.000000000000007</v>
      </c>
      <c r="N43" s="136">
        <f t="shared" si="21"/>
        <v>92.957746478873233</v>
      </c>
      <c r="O43" s="137">
        <f t="shared" si="9"/>
        <v>80</v>
      </c>
      <c r="P43" s="136">
        <f t="shared" si="10"/>
        <v>143.66197183098592</v>
      </c>
      <c r="Q43" s="147"/>
      <c r="R43" s="147"/>
      <c r="S43" s="147"/>
      <c r="T43" s="147"/>
      <c r="U43" s="147"/>
      <c r="V43" s="147"/>
      <c r="W43" s="147"/>
      <c r="X43" s="147"/>
      <c r="Y43" s="147"/>
      <c r="Z43" s="147"/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</row>
    <row r="44" spans="1:44" x14ac:dyDescent="0.25">
      <c r="A44" s="220" t="s">
        <v>69</v>
      </c>
      <c r="B44" s="110">
        <v>11</v>
      </c>
      <c r="C44" s="11">
        <v>66</v>
      </c>
      <c r="D44" s="171">
        <f t="shared" si="17"/>
        <v>2.8630797194181878E-2</v>
      </c>
      <c r="E44" s="112">
        <v>38</v>
      </c>
      <c r="F44" s="11">
        <v>203</v>
      </c>
      <c r="G44" s="131">
        <f t="shared" si="18"/>
        <v>8.9443073669369058E-2</v>
      </c>
      <c r="H44" s="110">
        <v>29</v>
      </c>
      <c r="I44" s="11">
        <v>120</v>
      </c>
      <c r="J44" s="196">
        <f t="shared" si="19"/>
        <v>4.928536224741252E-2</v>
      </c>
      <c r="K44" s="135">
        <f t="shared" si="20"/>
        <v>28.947368421052634</v>
      </c>
      <c r="L44" s="136">
        <f t="shared" si="20"/>
        <v>31.527093596059114</v>
      </c>
      <c r="M44" s="135">
        <f t="shared" si="21"/>
        <v>37.931034482758619</v>
      </c>
      <c r="N44" s="136">
        <f t="shared" si="21"/>
        <v>53.333333333333336</v>
      </c>
      <c r="O44" s="137">
        <f t="shared" si="9"/>
        <v>131.0344827586207</v>
      </c>
      <c r="P44" s="136">
        <f t="shared" si="10"/>
        <v>169.16666666666666</v>
      </c>
      <c r="Q44" s="147"/>
      <c r="R44" s="147"/>
      <c r="S44" s="147"/>
      <c r="T44" s="147"/>
      <c r="U44" s="147"/>
      <c r="V44" s="147"/>
      <c r="W44" s="147"/>
      <c r="X44" s="147"/>
      <c r="Y44" s="147"/>
      <c r="Z44" s="147"/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</row>
    <row r="45" spans="1:44" x14ac:dyDescent="0.25">
      <c r="A45" s="10" t="s">
        <v>73</v>
      </c>
      <c r="B45" s="110">
        <v>11</v>
      </c>
      <c r="C45" s="11">
        <v>64</v>
      </c>
      <c r="D45" s="171">
        <f t="shared" si="17"/>
        <v>2.7763197279206665E-2</v>
      </c>
      <c r="E45" s="112">
        <v>11</v>
      </c>
      <c r="F45" s="11">
        <v>67</v>
      </c>
      <c r="G45" s="131">
        <f t="shared" si="18"/>
        <v>2.9520620373634121E-2</v>
      </c>
      <c r="H45" s="110">
        <v>24</v>
      </c>
      <c r="I45" s="11">
        <v>108</v>
      </c>
      <c r="J45" s="196">
        <f t="shared" si="19"/>
        <v>4.435682602267127E-2</v>
      </c>
      <c r="K45" s="135">
        <f t="shared" si="20"/>
        <v>209.09090909090909</v>
      </c>
      <c r="L45" s="136">
        <f t="shared" si="20"/>
        <v>85.074626865671647</v>
      </c>
      <c r="M45" s="135">
        <f t="shared" si="21"/>
        <v>95.833333333333343</v>
      </c>
      <c r="N45" s="136">
        <f t="shared" si="21"/>
        <v>52.777777777777779</v>
      </c>
      <c r="O45" s="137">
        <f t="shared" si="9"/>
        <v>45.833333333333329</v>
      </c>
      <c r="P45" s="136">
        <f t="shared" si="10"/>
        <v>62.037037037037038</v>
      </c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</row>
    <row r="46" spans="1:44" x14ac:dyDescent="0.25">
      <c r="A46" s="10" t="s">
        <v>82</v>
      </c>
      <c r="B46" s="110">
        <v>23</v>
      </c>
      <c r="C46" s="11">
        <v>57</v>
      </c>
      <c r="D46" s="171">
        <f t="shared" si="17"/>
        <v>2.4726597576793439E-2</v>
      </c>
      <c r="E46" s="112">
        <v>18</v>
      </c>
      <c r="F46" s="11">
        <v>41</v>
      </c>
      <c r="G46" s="131">
        <f t="shared" si="18"/>
        <v>1.8064857243567149E-2</v>
      </c>
      <c r="H46" s="110">
        <v>38</v>
      </c>
      <c r="I46" s="11">
        <v>84</v>
      </c>
      <c r="J46" s="196">
        <f t="shared" si="19"/>
        <v>3.4499753573188761E-2</v>
      </c>
      <c r="K46" s="135">
        <f>IF(OR(B18&lt;&gt;0)*(E46&lt;&gt;0),B18/E46*100," ")</f>
        <v>2494.4444444444443</v>
      </c>
      <c r="L46" s="136">
        <f>IF(OR(C46&lt;&gt;0)*(F46&lt;&gt;0),C46/F46*100," ")</f>
        <v>139.02439024390242</v>
      </c>
      <c r="M46" s="135">
        <f>IF(OR(B18&lt;&gt;0)*(H46&lt;&gt;0),B18/H46*100," ")</f>
        <v>1181.578947368421</v>
      </c>
      <c r="N46" s="136">
        <f>IF(OR(C18&lt;&gt;0)*(I46&lt;&gt;0),C18/I46*100," ")</f>
        <v>2202.3809523809527</v>
      </c>
      <c r="O46" s="137">
        <f t="shared" si="9"/>
        <v>47.368421052631575</v>
      </c>
      <c r="P46" s="136">
        <f t="shared" si="10"/>
        <v>48.80952380952381</v>
      </c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</row>
    <row r="47" spans="1:44" x14ac:dyDescent="0.25">
      <c r="A47" s="10" t="s">
        <v>76</v>
      </c>
      <c r="B47" s="110">
        <v>6</v>
      </c>
      <c r="C47" s="11">
        <v>50</v>
      </c>
      <c r="D47" s="171">
        <f t="shared" si="17"/>
        <v>2.168999787438021E-2</v>
      </c>
      <c r="E47" s="112">
        <v>7</v>
      </c>
      <c r="F47" s="11">
        <v>32</v>
      </c>
      <c r="G47" s="131">
        <f t="shared" si="18"/>
        <v>1.4099400775467045E-2</v>
      </c>
      <c r="H47" s="110">
        <v>4</v>
      </c>
      <c r="I47" s="11">
        <v>20</v>
      </c>
      <c r="J47" s="196">
        <f t="shared" si="19"/>
        <v>8.2142270412354206E-3</v>
      </c>
      <c r="K47" s="135">
        <f t="shared" si="5"/>
        <v>85.714285714285708</v>
      </c>
      <c r="L47" s="136">
        <f t="shared" si="6"/>
        <v>156.25</v>
      </c>
      <c r="M47" s="135">
        <f t="shared" si="7"/>
        <v>150</v>
      </c>
      <c r="N47" s="136">
        <f t="shared" si="8"/>
        <v>250</v>
      </c>
      <c r="O47" s="137">
        <f t="shared" si="9"/>
        <v>175</v>
      </c>
      <c r="P47" s="136">
        <f t="shared" si="10"/>
        <v>160</v>
      </c>
      <c r="Q47" s="147"/>
      <c r="R47" s="147"/>
      <c r="S47" s="147"/>
      <c r="T47" s="147"/>
      <c r="U47" s="147"/>
      <c r="V47" s="147"/>
      <c r="W47" s="147"/>
      <c r="X47" s="147"/>
      <c r="Y47" s="147"/>
      <c r="Z47" s="147"/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</row>
    <row r="48" spans="1:44" x14ac:dyDescent="0.25">
      <c r="A48" s="10" t="s">
        <v>70</v>
      </c>
      <c r="B48" s="110">
        <v>11</v>
      </c>
      <c r="C48" s="11">
        <v>46</v>
      </c>
      <c r="D48" s="171">
        <f t="shared" si="17"/>
        <v>1.9954798044429792E-2</v>
      </c>
      <c r="E48" s="112">
        <v>13</v>
      </c>
      <c r="F48" s="11">
        <v>55</v>
      </c>
      <c r="G48" s="131">
        <f t="shared" si="18"/>
        <v>2.4233345082833979E-2</v>
      </c>
      <c r="H48" s="110">
        <v>9</v>
      </c>
      <c r="I48" s="11">
        <v>64</v>
      </c>
      <c r="J48" s="196">
        <f t="shared" si="19"/>
        <v>2.6285526531953343E-2</v>
      </c>
      <c r="K48" s="135">
        <f t="shared" si="5"/>
        <v>84.615384615384613</v>
      </c>
      <c r="L48" s="136">
        <f t="shared" si="6"/>
        <v>83.636363636363626</v>
      </c>
      <c r="M48" s="242"/>
      <c r="N48" s="143"/>
      <c r="O48" s="137">
        <f t="shared" si="9"/>
        <v>144.44444444444443</v>
      </c>
      <c r="P48" s="136">
        <f t="shared" si="10"/>
        <v>85.9375</v>
      </c>
      <c r="Q48" s="147"/>
      <c r="R48" s="147"/>
      <c r="S48" s="147"/>
      <c r="T48" s="147"/>
      <c r="U48" s="147"/>
      <c r="V48" s="147"/>
      <c r="W48" s="147"/>
      <c r="X48" s="147"/>
      <c r="Y48" s="147"/>
      <c r="Z48" s="147"/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</row>
    <row r="49" spans="1:44" ht="17.25" customHeight="1" x14ac:dyDescent="0.25">
      <c r="A49" s="10" t="s">
        <v>88</v>
      </c>
      <c r="B49" s="110">
        <v>15</v>
      </c>
      <c r="C49" s="11">
        <v>44</v>
      </c>
      <c r="D49" s="171">
        <f t="shared" si="17"/>
        <v>1.9087198129454582E-2</v>
      </c>
      <c r="E49" s="112">
        <v>14</v>
      </c>
      <c r="F49" s="11">
        <v>78</v>
      </c>
      <c r="G49" s="131">
        <f t="shared" si="18"/>
        <v>3.4367289390200915E-2</v>
      </c>
      <c r="H49" s="110">
        <v>25</v>
      </c>
      <c r="I49" s="11">
        <v>89</v>
      </c>
      <c r="J49" s="196">
        <f t="shared" si="19"/>
        <v>3.6553310333497617E-2</v>
      </c>
      <c r="K49" s="135">
        <f t="shared" si="5"/>
        <v>107.14285714285714</v>
      </c>
      <c r="L49" s="136">
        <f t="shared" si="6"/>
        <v>56.410256410256409</v>
      </c>
      <c r="M49" s="135">
        <f t="shared" ref="M49:M57" si="22">IF(OR(B48&lt;&gt;0)*(H48&lt;&gt;0),B48/H48*100," ")</f>
        <v>122.22222222222223</v>
      </c>
      <c r="N49" s="136">
        <f t="shared" ref="N49:N57" si="23">IF(OR(C48&lt;&gt;0)*(I48&lt;&gt;0),C48/I48*100," ")</f>
        <v>71.875</v>
      </c>
      <c r="O49" s="137">
        <f t="shared" si="9"/>
        <v>56.000000000000007</v>
      </c>
      <c r="P49" s="237">
        <f t="shared" si="10"/>
        <v>87.640449438202253</v>
      </c>
      <c r="Q49" s="147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</row>
    <row r="50" spans="1:44" x14ac:dyDescent="0.25">
      <c r="A50" s="10" t="s">
        <v>91</v>
      </c>
      <c r="B50" s="110">
        <v>9</v>
      </c>
      <c r="C50" s="11">
        <v>44</v>
      </c>
      <c r="D50" s="171">
        <f t="shared" si="17"/>
        <v>1.9087198129454582E-2</v>
      </c>
      <c r="E50" s="112">
        <v>4</v>
      </c>
      <c r="F50" s="11">
        <v>29</v>
      </c>
      <c r="G50" s="131">
        <f t="shared" si="18"/>
        <v>1.2777581952767007E-2</v>
      </c>
      <c r="H50" s="110">
        <v>5</v>
      </c>
      <c r="I50" s="11">
        <v>27</v>
      </c>
      <c r="J50" s="196">
        <f t="shared" si="19"/>
        <v>1.1089206505667817E-2</v>
      </c>
      <c r="K50" s="135">
        <f t="shared" si="5"/>
        <v>225</v>
      </c>
      <c r="L50" s="136">
        <f t="shared" si="6"/>
        <v>151.72413793103448</v>
      </c>
      <c r="M50" s="135">
        <f t="shared" si="22"/>
        <v>60</v>
      </c>
      <c r="N50" s="136">
        <f t="shared" si="23"/>
        <v>49.438202247191008</v>
      </c>
      <c r="O50" s="137">
        <f t="shared" si="9"/>
        <v>80</v>
      </c>
      <c r="P50" s="237">
        <f t="shared" si="10"/>
        <v>107.40740740740742</v>
      </c>
      <c r="Q50" s="147"/>
      <c r="R50" s="147"/>
      <c r="S50" s="147"/>
      <c r="T50" s="147"/>
      <c r="U50" s="147"/>
      <c r="V50" s="147"/>
      <c r="W50" s="147"/>
      <c r="X50" s="147"/>
      <c r="Y50" s="147"/>
      <c r="Z50" s="147"/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</row>
    <row r="51" spans="1:44" x14ac:dyDescent="0.25">
      <c r="A51" s="10" t="s">
        <v>74</v>
      </c>
      <c r="B51" s="110">
        <v>7</v>
      </c>
      <c r="C51" s="11">
        <v>40</v>
      </c>
      <c r="D51" s="171">
        <f t="shared" si="17"/>
        <v>1.7351998299504165E-2</v>
      </c>
      <c r="E51" s="112">
        <v>9</v>
      </c>
      <c r="F51" s="11">
        <v>55</v>
      </c>
      <c r="G51" s="131">
        <f t="shared" si="18"/>
        <v>2.4233345082833979E-2</v>
      </c>
      <c r="H51" s="110">
        <v>5</v>
      </c>
      <c r="I51" s="11">
        <v>27</v>
      </c>
      <c r="J51" s="196">
        <f t="shared" si="19"/>
        <v>1.1089206505667817E-2</v>
      </c>
      <c r="K51" s="135">
        <f t="shared" si="5"/>
        <v>77.777777777777786</v>
      </c>
      <c r="L51" s="136">
        <f t="shared" si="6"/>
        <v>72.727272727272734</v>
      </c>
      <c r="M51" s="135">
        <f t="shared" si="22"/>
        <v>180</v>
      </c>
      <c r="N51" s="136">
        <f t="shared" si="23"/>
        <v>162.96296296296296</v>
      </c>
      <c r="O51" s="137">
        <f t="shared" si="9"/>
        <v>180</v>
      </c>
      <c r="P51" s="237">
        <f t="shared" si="10"/>
        <v>203.70370370370372</v>
      </c>
      <c r="Q51" s="147"/>
      <c r="R51" s="147"/>
      <c r="S51" s="147"/>
      <c r="T51" s="147"/>
      <c r="U51" s="147"/>
      <c r="V51" s="147"/>
      <c r="W51" s="147"/>
      <c r="X51" s="147"/>
      <c r="Y51" s="147"/>
      <c r="Z51" s="147"/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</row>
    <row r="52" spans="1:44" x14ac:dyDescent="0.25">
      <c r="A52" s="10" t="s">
        <v>77</v>
      </c>
      <c r="B52" s="110">
        <v>5</v>
      </c>
      <c r="C52" s="11">
        <v>40</v>
      </c>
      <c r="D52" s="171">
        <f t="shared" si="17"/>
        <v>1.7351998299504165E-2</v>
      </c>
      <c r="E52" s="112">
        <v>1</v>
      </c>
      <c r="F52" s="11">
        <v>7</v>
      </c>
      <c r="G52" s="131">
        <f t="shared" si="18"/>
        <v>3.0842439196334154E-3</v>
      </c>
      <c r="H52" s="110">
        <v>7</v>
      </c>
      <c r="I52" s="11">
        <v>26</v>
      </c>
      <c r="J52" s="196">
        <f t="shared" si="19"/>
        <v>1.0678495153606046E-2</v>
      </c>
      <c r="K52" s="135">
        <f t="shared" si="5"/>
        <v>500</v>
      </c>
      <c r="L52" s="136">
        <f t="shared" si="6"/>
        <v>571.42857142857144</v>
      </c>
      <c r="M52" s="135">
        <f t="shared" si="22"/>
        <v>140</v>
      </c>
      <c r="N52" s="136">
        <f t="shared" si="23"/>
        <v>148.14814814814815</v>
      </c>
      <c r="O52" s="137">
        <f t="shared" si="9"/>
        <v>14.285714285714285</v>
      </c>
      <c r="P52" s="237">
        <f t="shared" si="10"/>
        <v>26.923076923076923</v>
      </c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</row>
    <row r="53" spans="1:44" x14ac:dyDescent="0.25">
      <c r="A53" s="10" t="s">
        <v>78</v>
      </c>
      <c r="B53" s="110">
        <v>3</v>
      </c>
      <c r="C53" s="11">
        <v>34</v>
      </c>
      <c r="D53" s="171">
        <f t="shared" si="17"/>
        <v>1.4749198554578541E-2</v>
      </c>
      <c r="E53" s="112">
        <v>6</v>
      </c>
      <c r="F53" s="11">
        <v>28</v>
      </c>
      <c r="G53" s="131">
        <f t="shared" si="18"/>
        <v>1.2336975678533662E-2</v>
      </c>
      <c r="H53" s="110">
        <v>3</v>
      </c>
      <c r="I53" s="11">
        <v>11</v>
      </c>
      <c r="J53" s="196">
        <f t="shared" si="19"/>
        <v>4.5178248726794809E-3</v>
      </c>
      <c r="K53" s="135">
        <f t="shared" si="5"/>
        <v>50</v>
      </c>
      <c r="L53" s="136">
        <f t="shared" si="6"/>
        <v>121.42857142857142</v>
      </c>
      <c r="M53" s="135">
        <f t="shared" si="22"/>
        <v>71.428571428571431</v>
      </c>
      <c r="N53" s="136">
        <f t="shared" si="23"/>
        <v>153.84615384615387</v>
      </c>
      <c r="O53" s="137">
        <f t="shared" si="9"/>
        <v>200</v>
      </c>
      <c r="P53" s="237">
        <f t="shared" si="10"/>
        <v>254.54545454545453</v>
      </c>
      <c r="Q53" s="147"/>
      <c r="R53" s="147"/>
      <c r="S53" s="147"/>
      <c r="T53" s="147"/>
      <c r="U53" s="147"/>
      <c r="V53" s="147"/>
      <c r="W53" s="147"/>
      <c r="X53" s="147"/>
      <c r="Y53" s="147"/>
      <c r="Z53" s="147"/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</row>
    <row r="54" spans="1:44" ht="17.25" customHeight="1" x14ac:dyDescent="0.25">
      <c r="A54" s="10" t="s">
        <v>55</v>
      </c>
      <c r="B54" s="110">
        <v>4</v>
      </c>
      <c r="C54" s="11">
        <v>32</v>
      </c>
      <c r="D54" s="171">
        <f t="shared" si="17"/>
        <v>1.3881598639603332E-2</v>
      </c>
      <c r="E54" s="112">
        <v>1</v>
      </c>
      <c r="F54" s="11">
        <v>10</v>
      </c>
      <c r="G54" s="131">
        <f t="shared" si="18"/>
        <v>4.4060627423334504E-3</v>
      </c>
      <c r="H54" s="110">
        <v>30</v>
      </c>
      <c r="I54" s="11">
        <v>167</v>
      </c>
      <c r="J54" s="196">
        <f t="shared" si="19"/>
        <v>6.858879579431576E-2</v>
      </c>
      <c r="K54" s="135">
        <f t="shared" si="5"/>
        <v>400</v>
      </c>
      <c r="L54" s="136">
        <f t="shared" si="6"/>
        <v>320</v>
      </c>
      <c r="M54" s="135">
        <f t="shared" si="22"/>
        <v>100</v>
      </c>
      <c r="N54" s="136">
        <f t="shared" si="23"/>
        <v>309.09090909090907</v>
      </c>
      <c r="O54" s="238">
        <f t="shared" si="9"/>
        <v>3.3333333333333335</v>
      </c>
      <c r="P54" s="237">
        <f t="shared" si="10"/>
        <v>5.9880239520958085</v>
      </c>
      <c r="Q54" s="147"/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</row>
    <row r="55" spans="1:44" x14ac:dyDescent="0.25">
      <c r="A55" s="10" t="s">
        <v>72</v>
      </c>
      <c r="B55" s="110">
        <v>8</v>
      </c>
      <c r="C55" s="11">
        <v>29</v>
      </c>
      <c r="D55" s="171">
        <f t="shared" si="17"/>
        <v>1.258019876714052E-2</v>
      </c>
      <c r="E55" s="112">
        <v>17</v>
      </c>
      <c r="F55" s="11">
        <v>90</v>
      </c>
      <c r="G55" s="131">
        <f t="shared" si="18"/>
        <v>3.9654564681001057E-2</v>
      </c>
      <c r="H55" s="110">
        <v>11</v>
      </c>
      <c r="I55" s="11">
        <v>56</v>
      </c>
      <c r="J55" s="196">
        <f t="shared" si="19"/>
        <v>2.2999835715459178E-2</v>
      </c>
      <c r="K55" s="135">
        <f t="shared" si="5"/>
        <v>47.058823529411761</v>
      </c>
      <c r="L55" s="136">
        <f t="shared" si="6"/>
        <v>32.222222222222221</v>
      </c>
      <c r="M55" s="135">
        <f t="shared" si="22"/>
        <v>13.333333333333334</v>
      </c>
      <c r="N55" s="136">
        <f t="shared" si="23"/>
        <v>19.161676646706589</v>
      </c>
      <c r="O55" s="137">
        <f t="shared" si="9"/>
        <v>154.54545454545453</v>
      </c>
      <c r="P55" s="237">
        <f t="shared" si="10"/>
        <v>160.71428571428572</v>
      </c>
      <c r="Q55" s="147"/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</row>
    <row r="56" spans="1:44" x14ac:dyDescent="0.25">
      <c r="A56" s="10" t="s">
        <v>87</v>
      </c>
      <c r="B56" s="110">
        <v>6</v>
      </c>
      <c r="C56" s="11">
        <v>26</v>
      </c>
      <c r="D56" s="171">
        <f t="shared" si="17"/>
        <v>1.1278798894677708E-2</v>
      </c>
      <c r="E56" s="112">
        <v>12</v>
      </c>
      <c r="F56" s="11">
        <v>32</v>
      </c>
      <c r="G56" s="131">
        <f t="shared" si="18"/>
        <v>1.4099400775467045E-2</v>
      </c>
      <c r="H56" s="110">
        <v>10</v>
      </c>
      <c r="I56" s="11">
        <v>16</v>
      </c>
      <c r="J56" s="196">
        <f t="shared" si="19"/>
        <v>6.5713816329883356E-3</v>
      </c>
      <c r="K56" s="135">
        <f t="shared" si="5"/>
        <v>50</v>
      </c>
      <c r="L56" s="136">
        <f t="shared" si="6"/>
        <v>81.25</v>
      </c>
      <c r="M56" s="135">
        <f t="shared" si="22"/>
        <v>72.727272727272734</v>
      </c>
      <c r="N56" s="136">
        <f t="shared" si="23"/>
        <v>51.785714285714292</v>
      </c>
      <c r="O56" s="137">
        <f t="shared" si="9"/>
        <v>120</v>
      </c>
      <c r="P56" s="237">
        <f t="shared" si="10"/>
        <v>200</v>
      </c>
      <c r="Q56" s="147"/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</row>
    <row r="57" spans="1:44" x14ac:dyDescent="0.25">
      <c r="A57" s="10" t="s">
        <v>79</v>
      </c>
      <c r="B57" s="110">
        <v>6</v>
      </c>
      <c r="C57" s="11">
        <v>26</v>
      </c>
      <c r="D57" s="171">
        <f t="shared" si="17"/>
        <v>1.1278798894677708E-2</v>
      </c>
      <c r="E57" s="112">
        <v>1</v>
      </c>
      <c r="F57" s="11">
        <v>3</v>
      </c>
      <c r="G57" s="131">
        <f t="shared" si="18"/>
        <v>1.3218188227000353E-3</v>
      </c>
      <c r="H57" s="110">
        <v>1</v>
      </c>
      <c r="I57" s="11">
        <v>9</v>
      </c>
      <c r="J57" s="196">
        <f t="shared" si="19"/>
        <v>3.6964021685559388E-3</v>
      </c>
      <c r="K57" s="135">
        <f t="shared" si="5"/>
        <v>600</v>
      </c>
      <c r="L57" s="136">
        <f t="shared" si="6"/>
        <v>866.66666666666663</v>
      </c>
      <c r="M57" s="135">
        <f t="shared" si="22"/>
        <v>60</v>
      </c>
      <c r="N57" s="136">
        <f t="shared" si="23"/>
        <v>162.5</v>
      </c>
      <c r="O57" s="137">
        <f t="shared" si="9"/>
        <v>100</v>
      </c>
      <c r="P57" s="237">
        <f t="shared" si="10"/>
        <v>33.333333333333329</v>
      </c>
      <c r="Q57" s="147"/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</row>
    <row r="58" spans="1:44" x14ac:dyDescent="0.25">
      <c r="A58" s="10" t="s">
        <v>67</v>
      </c>
      <c r="B58" s="110">
        <v>8</v>
      </c>
      <c r="C58" s="11">
        <v>24</v>
      </c>
      <c r="D58" s="171">
        <f t="shared" si="17"/>
        <v>1.04111989797025E-2</v>
      </c>
      <c r="E58" s="112">
        <v>5</v>
      </c>
      <c r="F58" s="11">
        <v>22</v>
      </c>
      <c r="G58" s="131">
        <f t="shared" si="18"/>
        <v>9.6933380331335906E-3</v>
      </c>
      <c r="H58" s="110">
        <v>12</v>
      </c>
      <c r="I58" s="11">
        <v>58</v>
      </c>
      <c r="J58" s="196">
        <f t="shared" si="19"/>
        <v>2.3821258419582717E-2</v>
      </c>
      <c r="K58" s="135">
        <f t="shared" si="5"/>
        <v>160</v>
      </c>
      <c r="L58" s="136">
        <f t="shared" si="6"/>
        <v>109.09090909090908</v>
      </c>
      <c r="M58" s="135">
        <f t="shared" si="7"/>
        <v>66.666666666666657</v>
      </c>
      <c r="N58" s="136">
        <f t="shared" si="8"/>
        <v>41.379310344827587</v>
      </c>
      <c r="O58" s="137">
        <f t="shared" si="9"/>
        <v>41.666666666666671</v>
      </c>
      <c r="P58" s="136">
        <f t="shared" si="10"/>
        <v>37.931034482758619</v>
      </c>
      <c r="Q58" s="147"/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</row>
    <row r="59" spans="1:44" ht="17.25" customHeight="1" x14ac:dyDescent="0.25">
      <c r="A59" s="10" t="s">
        <v>95</v>
      </c>
      <c r="B59" s="110">
        <v>4</v>
      </c>
      <c r="C59" s="11">
        <v>21</v>
      </c>
      <c r="D59" s="171">
        <f t="shared" si="17"/>
        <v>9.1097991072396876E-3</v>
      </c>
      <c r="E59" s="112">
        <v>2</v>
      </c>
      <c r="F59" s="11">
        <v>8</v>
      </c>
      <c r="G59" s="131">
        <f t="shared" si="18"/>
        <v>3.5248501938667611E-3</v>
      </c>
      <c r="H59" s="110">
        <v>6</v>
      </c>
      <c r="I59" s="11">
        <v>59</v>
      </c>
      <c r="J59" s="196">
        <f t="shared" si="19"/>
        <v>2.4231969771644487E-2</v>
      </c>
      <c r="K59" s="135">
        <f t="shared" si="5"/>
        <v>200</v>
      </c>
      <c r="L59" s="136">
        <f t="shared" si="6"/>
        <v>262.5</v>
      </c>
      <c r="M59" s="135">
        <f t="shared" si="7"/>
        <v>66.666666666666657</v>
      </c>
      <c r="N59" s="136">
        <f t="shared" si="8"/>
        <v>35.593220338983052</v>
      </c>
      <c r="O59" s="137">
        <f t="shared" si="9"/>
        <v>33.333333333333329</v>
      </c>
      <c r="P59" s="136">
        <f t="shared" si="10"/>
        <v>13.559322033898304</v>
      </c>
      <c r="Q59" s="147"/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</row>
    <row r="60" spans="1:44" x14ac:dyDescent="0.25">
      <c r="A60" s="10" t="s">
        <v>80</v>
      </c>
      <c r="B60" s="110">
        <v>2</v>
      </c>
      <c r="C60" s="11">
        <v>16</v>
      </c>
      <c r="D60" s="171">
        <f t="shared" si="17"/>
        <v>6.9407993198016662E-3</v>
      </c>
      <c r="E60" s="112">
        <v>1</v>
      </c>
      <c r="F60" s="11">
        <v>3</v>
      </c>
      <c r="G60" s="131">
        <f t="shared" si="18"/>
        <v>1.3218188227000353E-3</v>
      </c>
      <c r="H60" s="110">
        <v>2</v>
      </c>
      <c r="I60" s="11">
        <v>9</v>
      </c>
      <c r="J60" s="196">
        <f t="shared" si="19"/>
        <v>3.6964021685559388E-3</v>
      </c>
      <c r="K60" s="135">
        <f t="shared" si="5"/>
        <v>200</v>
      </c>
      <c r="L60" s="136">
        <f t="shared" si="6"/>
        <v>533.33333333333326</v>
      </c>
      <c r="M60" s="135">
        <f t="shared" si="7"/>
        <v>100</v>
      </c>
      <c r="N60" s="136">
        <f t="shared" si="8"/>
        <v>177.77777777777777</v>
      </c>
      <c r="O60" s="238">
        <f t="shared" si="9"/>
        <v>50</v>
      </c>
      <c r="P60" s="136">
        <f t="shared" si="10"/>
        <v>33.333333333333329</v>
      </c>
      <c r="Q60" s="147"/>
      <c r="R60" s="147"/>
      <c r="S60" s="147"/>
      <c r="T60" s="147"/>
      <c r="U60" s="147"/>
      <c r="V60" s="147"/>
      <c r="W60" s="147"/>
      <c r="X60" s="147"/>
      <c r="Y60" s="147"/>
      <c r="Z60" s="147"/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</row>
    <row r="61" spans="1:44" x14ac:dyDescent="0.25">
      <c r="A61" s="10" t="s">
        <v>103</v>
      </c>
      <c r="B61" s="110">
        <v>5</v>
      </c>
      <c r="C61" s="11">
        <v>14</v>
      </c>
      <c r="D61" s="171">
        <f t="shared" si="17"/>
        <v>6.0731994048264584E-3</v>
      </c>
      <c r="E61" s="112">
        <v>12</v>
      </c>
      <c r="F61" s="11">
        <v>36</v>
      </c>
      <c r="G61" s="131">
        <f t="shared" si="18"/>
        <v>1.5861825872400422E-2</v>
      </c>
      <c r="H61" s="110">
        <v>0</v>
      </c>
      <c r="I61" s="11">
        <v>0</v>
      </c>
      <c r="J61" s="196">
        <f t="shared" si="19"/>
        <v>0</v>
      </c>
      <c r="K61" s="135">
        <f t="shared" si="5"/>
        <v>41.666666666666671</v>
      </c>
      <c r="L61" s="136">
        <f t="shared" si="6"/>
        <v>38.888888888888893</v>
      </c>
      <c r="M61" s="135" t="str">
        <f t="shared" si="7"/>
        <v xml:space="preserve"> </v>
      </c>
      <c r="N61" s="136" t="str">
        <f t="shared" si="8"/>
        <v xml:space="preserve"> </v>
      </c>
      <c r="O61" s="238" t="str">
        <f t="shared" si="9"/>
        <v xml:space="preserve"> </v>
      </c>
      <c r="P61" s="136" t="str">
        <f t="shared" si="10"/>
        <v xml:space="preserve"> </v>
      </c>
      <c r="Q61" s="147"/>
      <c r="R61" s="147"/>
      <c r="S61" s="147"/>
      <c r="T61" s="147"/>
      <c r="U61" s="147"/>
      <c r="V61" s="147"/>
      <c r="W61" s="147"/>
      <c r="X61" s="147"/>
      <c r="Y61" s="147"/>
      <c r="Z61" s="147"/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</row>
    <row r="62" spans="1:44" x14ac:dyDescent="0.25">
      <c r="A62" s="10" t="s">
        <v>106</v>
      </c>
      <c r="B62" s="110">
        <v>3</v>
      </c>
      <c r="C62" s="11">
        <v>14</v>
      </c>
      <c r="D62" s="171">
        <f t="shared" si="17"/>
        <v>6.0731994048264584E-3</v>
      </c>
      <c r="E62" s="112">
        <v>3</v>
      </c>
      <c r="F62" s="11">
        <v>19</v>
      </c>
      <c r="G62" s="131">
        <f t="shared" si="18"/>
        <v>8.3715192104335569E-3</v>
      </c>
      <c r="H62" s="110">
        <v>1</v>
      </c>
      <c r="I62" s="11">
        <v>5</v>
      </c>
      <c r="J62" s="196">
        <f t="shared" si="19"/>
        <v>2.0535567603088552E-3</v>
      </c>
      <c r="K62" s="135">
        <f t="shared" si="5"/>
        <v>100</v>
      </c>
      <c r="L62" s="136">
        <f t="shared" si="6"/>
        <v>73.68421052631578</v>
      </c>
      <c r="M62" s="135">
        <f t="shared" si="7"/>
        <v>300</v>
      </c>
      <c r="N62" s="136">
        <f t="shared" si="8"/>
        <v>280</v>
      </c>
      <c r="O62" s="238">
        <f t="shared" si="9"/>
        <v>300</v>
      </c>
      <c r="P62" s="136">
        <f t="shared" si="10"/>
        <v>380</v>
      </c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</row>
    <row r="63" spans="1:44" x14ac:dyDescent="0.25">
      <c r="A63" s="10" t="s">
        <v>97</v>
      </c>
      <c r="B63" s="110">
        <v>5</v>
      </c>
      <c r="C63" s="11">
        <v>10</v>
      </c>
      <c r="D63" s="171">
        <f t="shared" si="17"/>
        <v>4.3379995748760412E-3</v>
      </c>
      <c r="E63" s="112">
        <v>8</v>
      </c>
      <c r="F63" s="11">
        <v>28</v>
      </c>
      <c r="G63" s="131">
        <f t="shared" si="18"/>
        <v>1.2336975678533662E-2</v>
      </c>
      <c r="H63" s="110">
        <v>0</v>
      </c>
      <c r="I63" s="11">
        <v>12</v>
      </c>
      <c r="J63" s="196">
        <f t="shared" si="19"/>
        <v>4.9285362247412524E-3</v>
      </c>
      <c r="K63" s="135">
        <f t="shared" si="5"/>
        <v>62.5</v>
      </c>
      <c r="L63" s="136">
        <f t="shared" si="6"/>
        <v>35.714285714285715</v>
      </c>
      <c r="M63" s="135" t="str">
        <f t="shared" si="7"/>
        <v xml:space="preserve"> </v>
      </c>
      <c r="N63" s="136">
        <f t="shared" si="8"/>
        <v>83.333333333333343</v>
      </c>
      <c r="O63" s="238" t="str">
        <f t="shared" si="9"/>
        <v xml:space="preserve"> </v>
      </c>
      <c r="P63" s="136">
        <f t="shared" si="10"/>
        <v>233.33333333333334</v>
      </c>
      <c r="Q63" s="147"/>
      <c r="R63" s="147"/>
      <c r="S63" s="147"/>
      <c r="T63" s="147"/>
      <c r="U63" s="147"/>
      <c r="V63" s="147"/>
      <c r="W63" s="147"/>
      <c r="X63" s="147"/>
      <c r="Y63" s="147"/>
      <c r="Z63" s="147"/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</row>
    <row r="64" spans="1:44" x14ac:dyDescent="0.25">
      <c r="A64" s="10" t="s">
        <v>85</v>
      </c>
      <c r="B64" s="110">
        <v>2</v>
      </c>
      <c r="C64" s="11">
        <v>7</v>
      </c>
      <c r="D64" s="171">
        <f t="shared" si="17"/>
        <v>3.0365997024132292E-3</v>
      </c>
      <c r="E64" s="112">
        <v>5</v>
      </c>
      <c r="F64" s="11">
        <v>27</v>
      </c>
      <c r="G64" s="131">
        <f t="shared" si="18"/>
        <v>1.1896369404300318E-2</v>
      </c>
      <c r="H64" s="110">
        <v>14</v>
      </c>
      <c r="I64" s="11">
        <v>50</v>
      </c>
      <c r="J64" s="196">
        <f t="shared" si="19"/>
        <v>2.0535567603088549E-2</v>
      </c>
      <c r="K64" s="135">
        <f t="shared" si="5"/>
        <v>40</v>
      </c>
      <c r="L64" s="136">
        <f t="shared" si="6"/>
        <v>25.925925925925924</v>
      </c>
      <c r="M64" s="135">
        <f t="shared" si="7"/>
        <v>14.285714285714285</v>
      </c>
      <c r="N64" s="136">
        <f t="shared" si="8"/>
        <v>14.000000000000002</v>
      </c>
      <c r="O64" s="137">
        <f t="shared" si="9"/>
        <v>35.714285714285715</v>
      </c>
      <c r="P64" s="136">
        <f t="shared" si="10"/>
        <v>54</v>
      </c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</row>
    <row r="65" spans="1:44" x14ac:dyDescent="0.25">
      <c r="A65" s="10" t="s">
        <v>63</v>
      </c>
      <c r="B65" s="110">
        <v>2</v>
      </c>
      <c r="C65" s="11">
        <v>7</v>
      </c>
      <c r="D65" s="171">
        <f t="shared" si="17"/>
        <v>3.0365997024132292E-3</v>
      </c>
      <c r="E65" s="112">
        <v>4</v>
      </c>
      <c r="F65" s="11">
        <v>19</v>
      </c>
      <c r="G65" s="131">
        <f t="shared" si="18"/>
        <v>8.3715192104335569E-3</v>
      </c>
      <c r="H65" s="110">
        <v>5</v>
      </c>
      <c r="I65" s="11">
        <v>25</v>
      </c>
      <c r="J65" s="196">
        <f t="shared" si="19"/>
        <v>1.0267783801544274E-2</v>
      </c>
      <c r="K65" s="135">
        <f t="shared" si="5"/>
        <v>50</v>
      </c>
      <c r="L65" s="136">
        <f t="shared" si="6"/>
        <v>36.84210526315789</v>
      </c>
      <c r="M65" s="135">
        <f t="shared" si="7"/>
        <v>40</v>
      </c>
      <c r="N65" s="136">
        <f t="shared" si="8"/>
        <v>28.000000000000004</v>
      </c>
      <c r="O65" s="238">
        <f t="shared" si="9"/>
        <v>80</v>
      </c>
      <c r="P65" s="136">
        <f t="shared" si="10"/>
        <v>76</v>
      </c>
      <c r="Q65" s="147"/>
      <c r="R65" s="147"/>
      <c r="S65" s="147"/>
      <c r="T65" s="147"/>
      <c r="U65" s="147"/>
      <c r="V65" s="147"/>
      <c r="W65" s="147"/>
      <c r="X65" s="147"/>
      <c r="Y65" s="147"/>
      <c r="Z65" s="147"/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</row>
    <row r="66" spans="1:44" x14ac:dyDescent="0.25">
      <c r="A66" s="10" t="s">
        <v>89</v>
      </c>
      <c r="B66" s="110">
        <v>1</v>
      </c>
      <c r="C66" s="11">
        <v>6</v>
      </c>
      <c r="D66" s="171">
        <f t="shared" si="17"/>
        <v>2.6027997449256249E-3</v>
      </c>
      <c r="E66" s="112">
        <v>0</v>
      </c>
      <c r="F66" s="11">
        <v>0</v>
      </c>
      <c r="G66" s="131">
        <f t="shared" si="18"/>
        <v>0</v>
      </c>
      <c r="H66" s="110">
        <v>0</v>
      </c>
      <c r="I66" s="11">
        <v>0</v>
      </c>
      <c r="J66" s="196">
        <f t="shared" si="19"/>
        <v>0</v>
      </c>
      <c r="K66" s="135" t="str">
        <f t="shared" si="5"/>
        <v xml:space="preserve"> </v>
      </c>
      <c r="L66" s="136" t="str">
        <f t="shared" si="6"/>
        <v xml:space="preserve"> </v>
      </c>
      <c r="M66" s="135" t="str">
        <f t="shared" si="7"/>
        <v xml:space="preserve"> </v>
      </c>
      <c r="N66" s="136" t="str">
        <f t="shared" si="8"/>
        <v xml:space="preserve"> </v>
      </c>
      <c r="O66" s="137" t="str">
        <f t="shared" si="9"/>
        <v xml:space="preserve"> </v>
      </c>
      <c r="P66" s="136" t="str">
        <f t="shared" si="10"/>
        <v xml:space="preserve"> </v>
      </c>
      <c r="Q66" s="147"/>
      <c r="R66" s="147"/>
      <c r="S66" s="147"/>
      <c r="T66" s="147"/>
      <c r="U66" s="147"/>
      <c r="V66" s="147"/>
      <c r="W66" s="147"/>
      <c r="X66" s="147"/>
      <c r="Y66" s="147"/>
      <c r="Z66" s="147"/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</row>
    <row r="67" spans="1:44" x14ac:dyDescent="0.25">
      <c r="A67" s="10" t="s">
        <v>86</v>
      </c>
      <c r="B67" s="110">
        <v>1</v>
      </c>
      <c r="C67" s="11">
        <v>4</v>
      </c>
      <c r="D67" s="171">
        <f t="shared" si="17"/>
        <v>1.7351998299504165E-3</v>
      </c>
      <c r="E67" s="112">
        <v>7</v>
      </c>
      <c r="F67" s="11">
        <v>35</v>
      </c>
      <c r="G67" s="131">
        <f t="shared" si="18"/>
        <v>1.5421219598167078E-2</v>
      </c>
      <c r="H67" s="110">
        <v>2</v>
      </c>
      <c r="I67" s="11">
        <v>23</v>
      </c>
      <c r="J67" s="196">
        <f t="shared" si="19"/>
        <v>9.4463610974207315E-3</v>
      </c>
      <c r="K67" s="135">
        <f t="shared" si="5"/>
        <v>14.285714285714285</v>
      </c>
      <c r="L67" s="136">
        <f t="shared" si="6"/>
        <v>11.428571428571429</v>
      </c>
      <c r="M67" s="135">
        <f t="shared" si="7"/>
        <v>50</v>
      </c>
      <c r="N67" s="136">
        <f t="shared" si="8"/>
        <v>17.391304347826086</v>
      </c>
      <c r="O67" s="137">
        <f t="shared" si="9"/>
        <v>350</v>
      </c>
      <c r="P67" s="136">
        <f t="shared" si="10"/>
        <v>152.17391304347828</v>
      </c>
      <c r="Q67" s="147"/>
      <c r="R67" s="147"/>
      <c r="S67" s="147"/>
      <c r="T67" s="147"/>
      <c r="U67" s="147"/>
      <c r="V67" s="147"/>
      <c r="W67" s="147"/>
      <c r="X67" s="147"/>
      <c r="Y67" s="147"/>
      <c r="Z67" s="147"/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</row>
    <row r="68" spans="1:44" ht="17.25" customHeight="1" x14ac:dyDescent="0.25">
      <c r="A68" s="10" t="s">
        <v>104</v>
      </c>
      <c r="B68" s="110">
        <v>1</v>
      </c>
      <c r="C68" s="11">
        <v>2</v>
      </c>
      <c r="D68" s="171">
        <f t="shared" si="17"/>
        <v>8.6759991497520827E-4</v>
      </c>
      <c r="E68" s="112">
        <v>1</v>
      </c>
      <c r="F68" s="11">
        <v>7</v>
      </c>
      <c r="G68" s="131">
        <f t="shared" si="18"/>
        <v>3.0842439196334154E-3</v>
      </c>
      <c r="H68" s="110">
        <v>0</v>
      </c>
      <c r="I68" s="11">
        <v>0</v>
      </c>
      <c r="J68" s="196">
        <f t="shared" si="19"/>
        <v>0</v>
      </c>
      <c r="K68" s="135">
        <f t="shared" si="5"/>
        <v>100</v>
      </c>
      <c r="L68" s="136">
        <f t="shared" si="6"/>
        <v>28.571428571428569</v>
      </c>
      <c r="M68" s="135" t="str">
        <f t="shared" si="7"/>
        <v xml:space="preserve"> </v>
      </c>
      <c r="N68" s="136" t="str">
        <f t="shared" si="8"/>
        <v xml:space="preserve"> </v>
      </c>
      <c r="O68" s="137" t="str">
        <f t="shared" si="9"/>
        <v xml:space="preserve"> </v>
      </c>
      <c r="P68" s="136" t="str">
        <f t="shared" si="10"/>
        <v xml:space="preserve"> </v>
      </c>
      <c r="Q68" s="147"/>
      <c r="R68" s="147"/>
      <c r="S68" s="147"/>
      <c r="T68" s="147"/>
      <c r="U68" s="147"/>
      <c r="V68" s="147"/>
      <c r="W68" s="147"/>
      <c r="X68" s="147"/>
      <c r="Y68" s="147"/>
      <c r="Z68" s="147"/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</row>
    <row r="69" spans="1:44" x14ac:dyDescent="0.25">
      <c r="A69" s="10" t="s">
        <v>90</v>
      </c>
      <c r="B69" s="110">
        <v>0</v>
      </c>
      <c r="C69" s="11">
        <v>0</v>
      </c>
      <c r="D69" s="171">
        <f t="shared" si="17"/>
        <v>0</v>
      </c>
      <c r="E69" s="112">
        <v>1</v>
      </c>
      <c r="F69" s="11">
        <v>1</v>
      </c>
      <c r="G69" s="131">
        <f t="shared" si="18"/>
        <v>4.4060627423334514E-4</v>
      </c>
      <c r="H69" s="110">
        <v>9</v>
      </c>
      <c r="I69" s="11">
        <v>24</v>
      </c>
      <c r="J69" s="196">
        <f t="shared" si="19"/>
        <v>9.8570724494825047E-3</v>
      </c>
      <c r="K69" s="135" t="str">
        <f t="shared" si="5"/>
        <v xml:space="preserve"> </v>
      </c>
      <c r="L69" s="136" t="str">
        <f t="shared" si="6"/>
        <v xml:space="preserve"> </v>
      </c>
      <c r="M69" s="135" t="str">
        <f t="shared" si="7"/>
        <v xml:space="preserve"> </v>
      </c>
      <c r="N69" s="136" t="str">
        <f t="shared" si="8"/>
        <v xml:space="preserve"> </v>
      </c>
      <c r="O69" s="238">
        <f t="shared" si="9"/>
        <v>11.111111111111111</v>
      </c>
      <c r="P69" s="136">
        <f t="shared" si="10"/>
        <v>4.1666666666666661</v>
      </c>
      <c r="Q69" s="147"/>
      <c r="R69" s="147"/>
      <c r="S69" s="147"/>
      <c r="T69" s="147"/>
      <c r="U69" s="147"/>
      <c r="V69" s="147"/>
      <c r="W69" s="147"/>
      <c r="X69" s="147"/>
      <c r="Y69" s="147"/>
      <c r="Z69" s="147"/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</row>
    <row r="70" spans="1:44" x14ac:dyDescent="0.25">
      <c r="A70" s="10" t="s">
        <v>94</v>
      </c>
      <c r="B70" s="110">
        <v>0</v>
      </c>
      <c r="C70" s="11">
        <v>0</v>
      </c>
      <c r="D70" s="171">
        <f t="shared" ref="D70:D78" si="24">IF($C$83&lt;&gt;0,C70/$C$83*100,0)</f>
        <v>0</v>
      </c>
      <c r="E70" s="112">
        <v>0</v>
      </c>
      <c r="F70" s="11">
        <v>0</v>
      </c>
      <c r="G70" s="131">
        <f t="shared" ref="G70:G78" si="25">IF($F$83&lt;&gt;0,F70/$F$83*100,0)</f>
        <v>0</v>
      </c>
      <c r="H70" s="110">
        <v>0</v>
      </c>
      <c r="I70" s="11">
        <v>0</v>
      </c>
      <c r="J70" s="196">
        <f t="shared" ref="J70:J78" si="26">IF($I$83&lt;&gt;0,I70/$I$83*100,0)</f>
        <v>0</v>
      </c>
      <c r="K70" s="135" t="str">
        <f t="shared" si="5"/>
        <v xml:space="preserve"> </v>
      </c>
      <c r="L70" s="136" t="str">
        <f t="shared" si="6"/>
        <v xml:space="preserve"> </v>
      </c>
      <c r="M70" s="135" t="str">
        <f t="shared" si="7"/>
        <v xml:space="preserve"> </v>
      </c>
      <c r="N70" s="136" t="str">
        <f t="shared" si="8"/>
        <v xml:space="preserve"> </v>
      </c>
      <c r="O70" s="238" t="str">
        <f t="shared" si="9"/>
        <v xml:space="preserve"> </v>
      </c>
      <c r="P70" s="136" t="str">
        <f t="shared" si="10"/>
        <v xml:space="preserve"> </v>
      </c>
      <c r="Q70" s="147"/>
      <c r="R70" s="147"/>
      <c r="S70" s="147"/>
      <c r="T70" s="147"/>
      <c r="U70" s="147"/>
      <c r="V70" s="147"/>
      <c r="W70" s="147"/>
      <c r="X70" s="147"/>
      <c r="Y70" s="147"/>
      <c r="Z70" s="147"/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</row>
    <row r="71" spans="1:44" x14ac:dyDescent="0.25">
      <c r="A71" s="10" t="s">
        <v>96</v>
      </c>
      <c r="B71" s="110">
        <v>0</v>
      </c>
      <c r="C71" s="11">
        <v>0</v>
      </c>
      <c r="D71" s="171">
        <f t="shared" si="24"/>
        <v>0</v>
      </c>
      <c r="E71" s="112">
        <v>0</v>
      </c>
      <c r="F71" s="11">
        <v>0</v>
      </c>
      <c r="G71" s="131">
        <f t="shared" si="25"/>
        <v>0</v>
      </c>
      <c r="H71" s="110">
        <v>0</v>
      </c>
      <c r="I71" s="11">
        <v>0</v>
      </c>
      <c r="J71" s="196">
        <f t="shared" si="26"/>
        <v>0</v>
      </c>
      <c r="K71" s="135" t="str">
        <f t="shared" ref="K71:K80" si="27">IF(OR(B71&lt;&gt;0)*(E71&lt;&gt;0),B71/E71*100," ")</f>
        <v xml:space="preserve"> </v>
      </c>
      <c r="L71" s="136" t="str">
        <f t="shared" ref="L71:L80" si="28">IF(OR(C71&lt;&gt;0)*(F71&lt;&gt;0),C71/F71*100," ")</f>
        <v xml:space="preserve"> </v>
      </c>
      <c r="M71" s="135" t="str">
        <f t="shared" ref="M71:M80" si="29">IF(OR(B71&lt;&gt;0)*(H71&lt;&gt;0),B71/H71*100," ")</f>
        <v xml:space="preserve"> </v>
      </c>
      <c r="N71" s="136" t="str">
        <f t="shared" ref="N71:N80" si="30">IF(OR(C71&lt;&gt;0)*(I71&lt;&gt;0),C71/I71*100," ")</f>
        <v xml:space="preserve"> </v>
      </c>
      <c r="O71" s="238" t="str">
        <f t="shared" ref="O71:O80" si="31">IF(OR(E71&lt;&gt;0)*(H71&lt;&gt;0),E71/H71*100," ")</f>
        <v xml:space="preserve"> </v>
      </c>
      <c r="P71" s="136" t="str">
        <f t="shared" ref="P71:P80" si="32">IF(OR(F71&lt;&gt;0)*(I71&lt;&gt;0),F71/I71*100," ")</f>
        <v xml:space="preserve"> </v>
      </c>
      <c r="Q71" s="147"/>
      <c r="R71" s="147"/>
      <c r="S71" s="147"/>
      <c r="T71" s="147"/>
      <c r="U71" s="147"/>
      <c r="V71" s="147"/>
      <c r="W71" s="147"/>
      <c r="X71" s="147"/>
      <c r="Y71" s="147"/>
      <c r="Z71" s="147"/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</row>
    <row r="72" spans="1:44" x14ac:dyDescent="0.25">
      <c r="A72" s="10" t="s">
        <v>98</v>
      </c>
      <c r="B72" s="110">
        <v>0</v>
      </c>
      <c r="C72" s="11">
        <v>0</v>
      </c>
      <c r="D72" s="171">
        <f t="shared" si="24"/>
        <v>0</v>
      </c>
      <c r="E72" s="112">
        <v>0</v>
      </c>
      <c r="F72" s="11">
        <v>0</v>
      </c>
      <c r="G72" s="131">
        <f t="shared" si="25"/>
        <v>0</v>
      </c>
      <c r="H72" s="110">
        <v>2</v>
      </c>
      <c r="I72" s="11">
        <v>13</v>
      </c>
      <c r="J72" s="196">
        <f t="shared" si="26"/>
        <v>5.339247576803023E-3</v>
      </c>
      <c r="K72" s="135" t="str">
        <f t="shared" si="27"/>
        <v xml:space="preserve"> </v>
      </c>
      <c r="L72" s="136" t="str">
        <f t="shared" si="28"/>
        <v xml:space="preserve"> </v>
      </c>
      <c r="M72" s="135" t="str">
        <f t="shared" si="29"/>
        <v xml:space="preserve"> </v>
      </c>
      <c r="N72" s="136" t="str">
        <f t="shared" si="30"/>
        <v xml:space="preserve"> </v>
      </c>
      <c r="O72" s="238" t="str">
        <f t="shared" si="31"/>
        <v xml:space="preserve"> </v>
      </c>
      <c r="P72" s="136" t="str">
        <f t="shared" si="32"/>
        <v xml:space="preserve"> </v>
      </c>
      <c r="Q72" s="147"/>
      <c r="R72" s="147"/>
      <c r="S72" s="147"/>
      <c r="T72" s="147"/>
      <c r="U72" s="147"/>
      <c r="V72" s="147"/>
      <c r="W72" s="147"/>
      <c r="X72" s="147"/>
      <c r="Y72" s="147"/>
      <c r="Z72" s="147"/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</row>
    <row r="73" spans="1:44" ht="17.25" customHeight="1" x14ac:dyDescent="0.25">
      <c r="A73" s="10" t="s">
        <v>84</v>
      </c>
      <c r="B73" s="110">
        <v>0</v>
      </c>
      <c r="C73" s="11">
        <v>0</v>
      </c>
      <c r="D73" s="171">
        <f t="shared" si="24"/>
        <v>0</v>
      </c>
      <c r="E73" s="112">
        <v>1</v>
      </c>
      <c r="F73" s="11">
        <v>1</v>
      </c>
      <c r="G73" s="131">
        <f t="shared" si="25"/>
        <v>4.4060627423334514E-4</v>
      </c>
      <c r="H73" s="110">
        <v>9</v>
      </c>
      <c r="I73" s="11">
        <v>57</v>
      </c>
      <c r="J73" s="196">
        <f t="shared" si="26"/>
        <v>2.3410547067520947E-2</v>
      </c>
      <c r="K73" s="135" t="str">
        <f t="shared" si="27"/>
        <v xml:space="preserve"> </v>
      </c>
      <c r="L73" s="136" t="str">
        <f t="shared" si="28"/>
        <v xml:space="preserve"> </v>
      </c>
      <c r="M73" s="135" t="str">
        <f t="shared" si="29"/>
        <v xml:space="preserve"> </v>
      </c>
      <c r="N73" s="136" t="str">
        <f t="shared" si="30"/>
        <v xml:space="preserve"> </v>
      </c>
      <c r="O73" s="238">
        <f t="shared" si="31"/>
        <v>11.111111111111111</v>
      </c>
      <c r="P73" s="136">
        <f t="shared" si="32"/>
        <v>1.7543859649122806</v>
      </c>
      <c r="Q73" s="147"/>
      <c r="R73" s="147"/>
      <c r="S73" s="147"/>
      <c r="T73" s="147"/>
      <c r="U73" s="147"/>
      <c r="V73" s="147"/>
      <c r="W73" s="147"/>
      <c r="X73" s="147"/>
      <c r="Y73" s="147"/>
      <c r="Z73" s="147"/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</row>
    <row r="74" spans="1:44" ht="17.25" customHeight="1" x14ac:dyDescent="0.25">
      <c r="A74" s="10" t="s">
        <v>99</v>
      </c>
      <c r="B74" s="110">
        <v>0</v>
      </c>
      <c r="C74" s="11">
        <v>0</v>
      </c>
      <c r="D74" s="171">
        <f t="shared" si="24"/>
        <v>0</v>
      </c>
      <c r="E74" s="112">
        <v>0</v>
      </c>
      <c r="F74" s="11">
        <v>0</v>
      </c>
      <c r="G74" s="131">
        <f t="shared" si="25"/>
        <v>0</v>
      </c>
      <c r="H74" s="110">
        <v>0</v>
      </c>
      <c r="I74" s="11">
        <v>0</v>
      </c>
      <c r="J74" s="196">
        <f t="shared" si="26"/>
        <v>0</v>
      </c>
      <c r="K74" s="135" t="str">
        <f t="shared" si="27"/>
        <v xml:space="preserve"> </v>
      </c>
      <c r="L74" s="136" t="str">
        <f t="shared" si="28"/>
        <v xml:space="preserve"> </v>
      </c>
      <c r="M74" s="135" t="str">
        <f t="shared" si="29"/>
        <v xml:space="preserve"> </v>
      </c>
      <c r="N74" s="136" t="str">
        <f t="shared" si="30"/>
        <v xml:space="preserve"> </v>
      </c>
      <c r="O74" s="238" t="str">
        <f t="shared" si="31"/>
        <v xml:space="preserve"> </v>
      </c>
      <c r="P74" s="136" t="str">
        <f t="shared" si="32"/>
        <v xml:space="preserve"> </v>
      </c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</row>
    <row r="75" spans="1:44" x14ac:dyDescent="0.25">
      <c r="A75" s="10" t="s">
        <v>100</v>
      </c>
      <c r="B75" s="110">
        <v>0</v>
      </c>
      <c r="C75" s="11">
        <v>0</v>
      </c>
      <c r="D75" s="171">
        <f t="shared" si="24"/>
        <v>0</v>
      </c>
      <c r="E75" s="112">
        <v>0</v>
      </c>
      <c r="F75" s="11">
        <v>0</v>
      </c>
      <c r="G75" s="131">
        <f t="shared" si="25"/>
        <v>0</v>
      </c>
      <c r="H75" s="110">
        <v>0</v>
      </c>
      <c r="I75" s="11">
        <v>0</v>
      </c>
      <c r="J75" s="196">
        <f t="shared" si="26"/>
        <v>0</v>
      </c>
      <c r="K75" s="135" t="str">
        <f t="shared" si="27"/>
        <v xml:space="preserve"> </v>
      </c>
      <c r="L75" s="136" t="str">
        <f t="shared" si="28"/>
        <v xml:space="preserve"> </v>
      </c>
      <c r="M75" s="135" t="str">
        <f t="shared" si="29"/>
        <v xml:space="preserve"> </v>
      </c>
      <c r="N75" s="136" t="str">
        <f t="shared" si="30"/>
        <v xml:space="preserve"> </v>
      </c>
      <c r="O75" s="238" t="str">
        <f t="shared" si="31"/>
        <v xml:space="preserve"> </v>
      </c>
      <c r="P75" s="136" t="str">
        <f t="shared" si="32"/>
        <v xml:space="preserve"> </v>
      </c>
      <c r="Q75" s="147"/>
      <c r="R75" s="147"/>
      <c r="S75" s="147"/>
      <c r="T75" s="147"/>
      <c r="U75" s="147"/>
      <c r="V75" s="147"/>
      <c r="W75" s="147"/>
      <c r="X75" s="147"/>
      <c r="Y75" s="147"/>
      <c r="Z75" s="147"/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</row>
    <row r="76" spans="1:44" x14ac:dyDescent="0.25">
      <c r="A76" s="10" t="s">
        <v>101</v>
      </c>
      <c r="B76" s="110">
        <v>0</v>
      </c>
      <c r="C76" s="11">
        <v>0</v>
      </c>
      <c r="D76" s="171">
        <f t="shared" si="24"/>
        <v>0</v>
      </c>
      <c r="E76" s="112">
        <v>0</v>
      </c>
      <c r="F76" s="11">
        <v>0</v>
      </c>
      <c r="G76" s="131">
        <f t="shared" si="25"/>
        <v>0</v>
      </c>
      <c r="H76" s="110">
        <v>0</v>
      </c>
      <c r="I76" s="11">
        <v>6</v>
      </c>
      <c r="J76" s="196">
        <f t="shared" si="26"/>
        <v>2.4642681123706262E-3</v>
      </c>
      <c r="K76" s="135" t="str">
        <f t="shared" si="27"/>
        <v xml:space="preserve"> </v>
      </c>
      <c r="L76" s="136" t="str">
        <f t="shared" si="28"/>
        <v xml:space="preserve"> </v>
      </c>
      <c r="M76" s="135" t="str">
        <f t="shared" si="29"/>
        <v xml:space="preserve"> </v>
      </c>
      <c r="N76" s="136" t="str">
        <f t="shared" si="30"/>
        <v xml:space="preserve"> </v>
      </c>
      <c r="O76" s="238" t="str">
        <f t="shared" si="31"/>
        <v xml:space="preserve"> </v>
      </c>
      <c r="P76" s="136" t="str">
        <f t="shared" si="32"/>
        <v xml:space="preserve"> </v>
      </c>
      <c r="Q76" s="147"/>
      <c r="R76" s="147"/>
      <c r="S76" s="147"/>
      <c r="T76" s="147"/>
      <c r="U76" s="147"/>
      <c r="V76" s="147"/>
      <c r="W76" s="147"/>
      <c r="X76" s="147"/>
      <c r="Y76" s="147"/>
      <c r="Z76" s="147"/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</row>
    <row r="77" spans="1:44" x14ac:dyDescent="0.25">
      <c r="A77" s="10" t="s">
        <v>102</v>
      </c>
      <c r="B77" s="110">
        <v>0</v>
      </c>
      <c r="C77" s="11">
        <v>0</v>
      </c>
      <c r="D77" s="171">
        <f t="shared" si="24"/>
        <v>0</v>
      </c>
      <c r="E77" s="112">
        <v>0</v>
      </c>
      <c r="F77" s="11">
        <v>0</v>
      </c>
      <c r="G77" s="131">
        <f t="shared" si="25"/>
        <v>0</v>
      </c>
      <c r="H77" s="110">
        <v>0</v>
      </c>
      <c r="I77" s="11">
        <v>0</v>
      </c>
      <c r="J77" s="196">
        <f t="shared" si="26"/>
        <v>0</v>
      </c>
      <c r="K77" s="135" t="str">
        <f t="shared" si="27"/>
        <v xml:space="preserve"> </v>
      </c>
      <c r="L77" s="136" t="str">
        <f t="shared" si="28"/>
        <v xml:space="preserve"> </v>
      </c>
      <c r="M77" s="135" t="str">
        <f t="shared" si="29"/>
        <v xml:space="preserve"> </v>
      </c>
      <c r="N77" s="136" t="str">
        <f t="shared" si="30"/>
        <v xml:space="preserve"> </v>
      </c>
      <c r="O77" s="238" t="str">
        <f t="shared" si="31"/>
        <v xml:space="preserve"> </v>
      </c>
      <c r="P77" s="136" t="str">
        <f t="shared" si="32"/>
        <v xml:space="preserve"> </v>
      </c>
      <c r="Q77" s="147"/>
      <c r="R77" s="147"/>
      <c r="S77" s="147"/>
      <c r="T77" s="147"/>
      <c r="U77" s="147"/>
      <c r="V77" s="147"/>
      <c r="W77" s="147"/>
      <c r="X77" s="147"/>
      <c r="Y77" s="147"/>
      <c r="Z77" s="147"/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</row>
    <row r="78" spans="1:44" ht="15.75" x14ac:dyDescent="0.25">
      <c r="A78" s="10" t="s">
        <v>93</v>
      </c>
      <c r="B78" s="189">
        <v>0</v>
      </c>
      <c r="C78" s="226">
        <v>0</v>
      </c>
      <c r="D78" s="225">
        <f t="shared" si="24"/>
        <v>0</v>
      </c>
      <c r="E78" s="227">
        <v>1</v>
      </c>
      <c r="F78" s="226">
        <v>2</v>
      </c>
      <c r="G78" s="131">
        <f t="shared" si="25"/>
        <v>8.8121254846669028E-4</v>
      </c>
      <c r="H78" s="189">
        <v>2</v>
      </c>
      <c r="I78" s="176">
        <v>10</v>
      </c>
      <c r="J78" s="171">
        <f t="shared" si="26"/>
        <v>4.1071135206177103E-3</v>
      </c>
      <c r="K78" s="135" t="str">
        <f t="shared" si="27"/>
        <v xml:space="preserve"> </v>
      </c>
      <c r="L78" s="136" t="str">
        <f t="shared" si="28"/>
        <v xml:space="preserve"> </v>
      </c>
      <c r="M78" s="135" t="str">
        <f t="shared" si="29"/>
        <v xml:space="preserve"> </v>
      </c>
      <c r="N78" s="136" t="str">
        <f t="shared" si="30"/>
        <v xml:space="preserve"> </v>
      </c>
      <c r="O78" s="238">
        <f t="shared" si="31"/>
        <v>50</v>
      </c>
      <c r="P78" s="136">
        <f t="shared" si="32"/>
        <v>20</v>
      </c>
      <c r="Q78" s="147"/>
      <c r="R78" s="147"/>
      <c r="S78" s="147"/>
      <c r="T78" s="147"/>
      <c r="U78" s="147"/>
      <c r="V78" s="147"/>
      <c r="W78" s="147"/>
      <c r="X78" s="147"/>
      <c r="Y78" s="147"/>
      <c r="Z78" s="147"/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</row>
    <row r="79" spans="1:44" x14ac:dyDescent="0.25">
      <c r="A79" s="10" t="s">
        <v>105</v>
      </c>
      <c r="B79" s="185">
        <v>0</v>
      </c>
      <c r="C79" s="10">
        <v>0</v>
      </c>
      <c r="D79" s="171">
        <f t="shared" ref="D79:D80" si="33">IF($C$83&lt;&gt;0,C79/$C$83*100,0)</f>
        <v>0</v>
      </c>
      <c r="E79" s="190">
        <v>0</v>
      </c>
      <c r="F79" s="10">
        <v>0</v>
      </c>
      <c r="G79" s="131">
        <f t="shared" ref="G79:G80" si="34">IF($F$83&lt;&gt;0,F79/$F$83*100,0)</f>
        <v>0</v>
      </c>
      <c r="H79" s="185">
        <v>0</v>
      </c>
      <c r="I79" s="10">
        <v>0</v>
      </c>
      <c r="J79" s="171">
        <f t="shared" ref="J79:J80" si="35">IF($I$83&lt;&gt;0,I79/$I$83*100,0)</f>
        <v>0</v>
      </c>
      <c r="K79" s="135" t="str">
        <f t="shared" si="27"/>
        <v xml:space="preserve"> </v>
      </c>
      <c r="L79" s="136" t="str">
        <f t="shared" si="28"/>
        <v xml:space="preserve"> </v>
      </c>
      <c r="M79" s="135" t="str">
        <f t="shared" si="29"/>
        <v xml:space="preserve"> </v>
      </c>
      <c r="N79" s="136" t="str">
        <f t="shared" si="30"/>
        <v xml:space="preserve"> </v>
      </c>
      <c r="O79" s="238" t="str">
        <f t="shared" si="31"/>
        <v xml:space="preserve"> </v>
      </c>
      <c r="P79" s="136" t="str">
        <f t="shared" si="32"/>
        <v xml:space="preserve"> </v>
      </c>
      <c r="Q79" s="147"/>
      <c r="R79" s="147"/>
      <c r="S79" s="147"/>
      <c r="T79" s="147"/>
      <c r="U79" s="147"/>
      <c r="V79" s="147"/>
      <c r="W79" s="147"/>
      <c r="X79" s="147"/>
      <c r="Y79" s="147"/>
      <c r="Z79" s="147"/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</row>
    <row r="80" spans="1:44" ht="15.75" thickBot="1" x14ac:dyDescent="0.3">
      <c r="A80" s="10" t="s">
        <v>92</v>
      </c>
      <c r="B80" s="186">
        <v>0</v>
      </c>
      <c r="C80" s="200">
        <v>0</v>
      </c>
      <c r="D80" s="188">
        <f t="shared" si="33"/>
        <v>0</v>
      </c>
      <c r="E80" s="191">
        <v>4</v>
      </c>
      <c r="F80" s="200">
        <v>20</v>
      </c>
      <c r="G80" s="192">
        <f t="shared" si="34"/>
        <v>8.8121254846669009E-3</v>
      </c>
      <c r="H80" s="186">
        <v>0</v>
      </c>
      <c r="I80" s="179">
        <v>0</v>
      </c>
      <c r="J80" s="188">
        <f t="shared" si="35"/>
        <v>0</v>
      </c>
      <c r="K80" s="180" t="str">
        <f t="shared" si="27"/>
        <v xml:space="preserve"> </v>
      </c>
      <c r="L80" s="181" t="str">
        <f t="shared" si="28"/>
        <v xml:space="preserve"> </v>
      </c>
      <c r="M80" s="243" t="str">
        <f t="shared" si="29"/>
        <v xml:space="preserve"> </v>
      </c>
      <c r="N80" s="244" t="str">
        <f t="shared" si="30"/>
        <v xml:space="preserve"> </v>
      </c>
      <c r="O80" s="239" t="str">
        <f t="shared" si="31"/>
        <v xml:space="preserve"> </v>
      </c>
      <c r="P80" s="181" t="str">
        <f t="shared" si="32"/>
        <v xml:space="preserve"> </v>
      </c>
      <c r="Q80" s="147"/>
      <c r="R80" s="147"/>
      <c r="S80" s="147"/>
      <c r="T80" s="147"/>
      <c r="U80" s="147"/>
      <c r="V80" s="147"/>
      <c r="W80" s="147"/>
      <c r="X80" s="147"/>
      <c r="Y80" s="147"/>
      <c r="Z80" s="147"/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</row>
    <row r="81" spans="1:44" ht="15.75" x14ac:dyDescent="0.25">
      <c r="A81" s="211" t="s">
        <v>20</v>
      </c>
      <c r="B81" s="187">
        <f>SUM(B6:B80)-B9</f>
        <v>31180</v>
      </c>
      <c r="C81" s="182">
        <f>SUM(C6:C80)-C9</f>
        <v>214641</v>
      </c>
      <c r="D81" s="212">
        <f>IF($C$83&lt;&gt;0,C81/$C$83*100,0)</f>
        <v>93.11125667509684</v>
      </c>
      <c r="E81" s="193">
        <f>SUM(E6:E80)-E9</f>
        <v>29174</v>
      </c>
      <c r="F81" s="182">
        <f>SUM(F6:F80)-F9</f>
        <v>203954</v>
      </c>
      <c r="G81" s="213">
        <f>IF($F$83&lt;&gt;0,F81/$F$83*100,0)</f>
        <v>89.863412054987663</v>
      </c>
      <c r="H81" s="187">
        <f>SUM(H6:H80)-H9</f>
        <v>34127</v>
      </c>
      <c r="I81" s="182">
        <f>SUM(I6:I80)-I9</f>
        <v>225349</v>
      </c>
      <c r="J81" s="214">
        <f>IF($I$83&lt;&gt;0,I81/$I$83*100,0)</f>
        <v>92.553392475768021</v>
      </c>
      <c r="K81" s="198">
        <f t="shared" ref="K81:L83" si="36">IF(OR(B81&lt;&gt;0)*(E81&lt;&gt;0),B81/E81*100," ")</f>
        <v>106.87598546651127</v>
      </c>
      <c r="L81" s="183">
        <f t="shared" si="36"/>
        <v>105.23990703786149</v>
      </c>
      <c r="M81" s="197">
        <f t="shared" ref="M81:N83" si="37">IF(OR(B81&lt;&gt;0)*(H81&lt;&gt;0),B81/H81*100," ")</f>
        <v>91.36460866762387</v>
      </c>
      <c r="N81" s="199">
        <f t="shared" si="37"/>
        <v>95.248259366582502</v>
      </c>
      <c r="O81" s="198">
        <f t="shared" ref="O81:P83" si="38">IF(OR(E81&lt;&gt;0)*(H81&lt;&gt;0),E81/H81*100," ")</f>
        <v>85.486564889969813</v>
      </c>
      <c r="P81" s="183">
        <f t="shared" si="38"/>
        <v>90.505837611882015</v>
      </c>
      <c r="Q81" s="147"/>
      <c r="R81" s="147"/>
      <c r="S81" s="147"/>
      <c r="T81" s="147"/>
      <c r="U81" s="147"/>
      <c r="V81" s="147"/>
      <c r="W81" s="147"/>
      <c r="X81" s="147"/>
      <c r="Y81" s="147"/>
      <c r="Z81" s="147"/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</row>
    <row r="82" spans="1:44" ht="15.75" x14ac:dyDescent="0.25">
      <c r="A82" s="155" t="s">
        <v>21</v>
      </c>
      <c r="B82" s="215">
        <f>B9</f>
        <v>2389</v>
      </c>
      <c r="C82" s="216">
        <f>C9</f>
        <v>15880</v>
      </c>
      <c r="D82" s="217">
        <f>IF($C$83&lt;&gt;0,C82/$C$83*100,0)</f>
        <v>6.888743324903154</v>
      </c>
      <c r="E82" s="194">
        <f>E9</f>
        <v>3311</v>
      </c>
      <c r="F82" s="154">
        <f>F9</f>
        <v>23006</v>
      </c>
      <c r="G82" s="218">
        <f>IF($F$83&lt;&gt;0,F82/$F$83*100,0)</f>
        <v>10.136587945012337</v>
      </c>
      <c r="H82" s="215">
        <f>H9</f>
        <v>2981</v>
      </c>
      <c r="I82" s="216">
        <f>I9</f>
        <v>18131</v>
      </c>
      <c r="J82" s="219">
        <f>IF($I$83&lt;&gt;0,I82/$I$83*100,0)</f>
        <v>7.44660752423197</v>
      </c>
      <c r="K82" s="138">
        <f t="shared" si="36"/>
        <v>72.153427967381461</v>
      </c>
      <c r="L82" s="139">
        <f t="shared" si="36"/>
        <v>69.025471616100148</v>
      </c>
      <c r="M82" s="140">
        <f t="shared" si="37"/>
        <v>80.140892318014096</v>
      </c>
      <c r="N82" s="162">
        <f t="shared" si="37"/>
        <v>87.584799514643436</v>
      </c>
      <c r="O82" s="138">
        <f t="shared" si="38"/>
        <v>111.07011070110701</v>
      </c>
      <c r="P82" s="139">
        <f t="shared" si="38"/>
        <v>126.88765098450168</v>
      </c>
      <c r="Q82" s="147"/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</row>
    <row r="83" spans="1:44" ht="16.5" thickBot="1" x14ac:dyDescent="0.3">
      <c r="A83" s="156" t="s">
        <v>22</v>
      </c>
      <c r="B83" s="202">
        <f>B81+B82</f>
        <v>33569</v>
      </c>
      <c r="C83" s="203">
        <f>C81+C82</f>
        <v>230521</v>
      </c>
      <c r="D83" s="204">
        <f>D81+D82</f>
        <v>100</v>
      </c>
      <c r="E83" s="205">
        <f>SUM(E81:E82)</f>
        <v>32485</v>
      </c>
      <c r="F83" s="203">
        <f>SUM(F81:F82)</f>
        <v>226960</v>
      </c>
      <c r="G83" s="206">
        <f>G81+G82</f>
        <v>100</v>
      </c>
      <c r="H83" s="202">
        <f>SUM(H81:H82)</f>
        <v>37108</v>
      </c>
      <c r="I83" s="203">
        <f>SUM(I81:I82)</f>
        <v>243480</v>
      </c>
      <c r="J83" s="204">
        <f>J81+J82</f>
        <v>99.999999999999986</v>
      </c>
      <c r="K83" s="208">
        <f t="shared" si="36"/>
        <v>103.33692473449285</v>
      </c>
      <c r="L83" s="209">
        <f t="shared" si="36"/>
        <v>101.56899894254494</v>
      </c>
      <c r="M83" s="210">
        <f t="shared" si="37"/>
        <v>90.462972943839603</v>
      </c>
      <c r="N83" s="207">
        <f t="shared" si="37"/>
        <v>94.6775915886315</v>
      </c>
      <c r="O83" s="208">
        <f t="shared" si="38"/>
        <v>87.541769968739885</v>
      </c>
      <c r="P83" s="209">
        <f t="shared" si="38"/>
        <v>93.215048463939539</v>
      </c>
      <c r="Q83" s="147"/>
      <c r="R83" s="147"/>
      <c r="S83" s="147"/>
      <c r="T83" s="147"/>
      <c r="U83" s="147"/>
      <c r="V83" s="147"/>
      <c r="W83" s="147"/>
      <c r="X83" s="147"/>
      <c r="Y83" s="147"/>
      <c r="Z83" s="147"/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</row>
    <row r="84" spans="1:44" x14ac:dyDescent="0.25">
      <c r="A84" s="147"/>
      <c r="B84" s="178"/>
      <c r="C84" s="178"/>
      <c r="D84" s="147"/>
      <c r="E84" s="147"/>
      <c r="F84" s="147"/>
      <c r="G84" s="147"/>
      <c r="H84" s="147"/>
      <c r="I84" s="147"/>
      <c r="J84" s="147"/>
      <c r="K84" s="147"/>
      <c r="L84" s="147"/>
      <c r="M84" s="147"/>
      <c r="N84" s="147"/>
      <c r="O84" s="147"/>
      <c r="P84" s="147"/>
      <c r="Q84" s="147"/>
      <c r="R84" s="147"/>
      <c r="S84" s="147"/>
      <c r="T84" s="147"/>
      <c r="U84" s="147"/>
      <c r="V84" s="147"/>
      <c r="W84" s="147"/>
      <c r="X84" s="147"/>
      <c r="Y84" s="147"/>
      <c r="Z84" s="147"/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</row>
    <row r="85" spans="1:44" x14ac:dyDescent="0.25">
      <c r="A85" s="147"/>
      <c r="B85" s="147"/>
      <c r="C85" s="147"/>
      <c r="D85" s="147"/>
      <c r="E85" s="147"/>
      <c r="F85" s="147"/>
      <c r="G85" s="147"/>
      <c r="H85" s="147"/>
      <c r="I85" s="147"/>
      <c r="J85" s="147"/>
      <c r="K85" s="147"/>
      <c r="L85" s="147"/>
      <c r="M85" s="147"/>
      <c r="N85" s="147"/>
      <c r="O85" s="147"/>
      <c r="P85" s="147"/>
      <c r="Q85" s="147"/>
      <c r="R85" s="147"/>
      <c r="S85" s="147"/>
      <c r="T85" s="147"/>
      <c r="U85" s="147"/>
      <c r="V85" s="147"/>
      <c r="W85" s="147"/>
      <c r="X85" s="147"/>
      <c r="Y85" s="147"/>
      <c r="Z85" s="147"/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</row>
    <row r="86" spans="1:44" x14ac:dyDescent="0.25">
      <c r="A86" s="147"/>
      <c r="B86" s="147"/>
      <c r="C86" s="147"/>
      <c r="D86" s="147"/>
      <c r="E86" s="147"/>
      <c r="F86" s="147"/>
      <c r="G86" s="147"/>
      <c r="H86" s="147"/>
      <c r="I86" s="147"/>
      <c r="J86" s="147"/>
      <c r="K86" s="147"/>
      <c r="L86" s="147"/>
      <c r="M86" s="147"/>
      <c r="N86" s="147"/>
      <c r="O86" s="147"/>
      <c r="P86" s="147"/>
      <c r="Q86" s="147"/>
      <c r="R86" s="147"/>
      <c r="S86" s="147"/>
      <c r="T86" s="147"/>
      <c r="U86" s="147"/>
      <c r="V86" s="147"/>
      <c r="W86" s="147"/>
      <c r="X86" s="147"/>
      <c r="Y86" s="147"/>
      <c r="Z86" s="147"/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</row>
    <row r="87" spans="1:44" x14ac:dyDescent="0.25">
      <c r="A87" s="147"/>
      <c r="B87" s="147"/>
      <c r="C87" s="17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7"/>
      <c r="Q87" s="147"/>
      <c r="R87" s="147"/>
      <c r="S87" s="147"/>
      <c r="T87" s="147"/>
      <c r="U87" s="147"/>
      <c r="V87" s="147"/>
      <c r="W87" s="147"/>
      <c r="X87" s="147"/>
      <c r="Y87" s="147"/>
      <c r="Z87" s="147"/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</row>
    <row r="88" spans="1:44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7"/>
      <c r="Q88" s="147"/>
      <c r="R88" s="147"/>
      <c r="S88" s="147"/>
      <c r="T88" s="147"/>
      <c r="U88" s="147"/>
      <c r="V88" s="147"/>
      <c r="W88" s="147"/>
      <c r="X88" s="147"/>
      <c r="Y88" s="147"/>
      <c r="Z88" s="147"/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</row>
    <row r="89" spans="1:44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  <c r="L89" s="147"/>
      <c r="M89" s="147"/>
      <c r="N89" s="147"/>
      <c r="O89" s="147"/>
      <c r="P89" s="147"/>
      <c r="Q89" s="147"/>
      <c r="R89" s="147"/>
      <c r="S89" s="147"/>
      <c r="T89" s="147"/>
      <c r="U89" s="147"/>
      <c r="V89" s="147"/>
      <c r="W89" s="147"/>
      <c r="X89" s="147"/>
      <c r="Y89" s="147"/>
      <c r="Z89" s="147"/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</row>
    <row r="90" spans="1:44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  <c r="N90" s="147"/>
      <c r="O90" s="147"/>
      <c r="P90" s="147"/>
      <c r="Q90" s="147"/>
      <c r="R90" s="147"/>
      <c r="S90" s="147"/>
      <c r="T90" s="147"/>
      <c r="U90" s="147"/>
      <c r="V90" s="147"/>
      <c r="W90" s="147"/>
      <c r="X90" s="147"/>
      <c r="Y90" s="147"/>
      <c r="Z90" s="147"/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</row>
    <row r="91" spans="1:44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  <c r="N91" s="147"/>
      <c r="O91" s="147"/>
      <c r="P91" s="147"/>
      <c r="Q91" s="147"/>
      <c r="R91" s="147"/>
      <c r="S91" s="147"/>
      <c r="T91" s="147"/>
      <c r="U91" s="147"/>
      <c r="V91" s="147"/>
      <c r="W91" s="147"/>
      <c r="X91" s="147"/>
      <c r="Y91" s="147"/>
      <c r="Z91" s="147"/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</row>
    <row r="92" spans="1:44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  <c r="L92" s="147"/>
      <c r="M92" s="147"/>
      <c r="N92" s="147"/>
      <c r="O92" s="147"/>
      <c r="P92" s="147"/>
      <c r="Q92" s="147"/>
      <c r="R92" s="147"/>
      <c r="S92" s="147"/>
      <c r="T92" s="147"/>
      <c r="U92" s="147"/>
      <c r="V92" s="147"/>
      <c r="W92" s="147"/>
      <c r="X92" s="147"/>
      <c r="Y92" s="147"/>
      <c r="Z92" s="147"/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</row>
    <row r="93" spans="1:44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  <c r="L93" s="147"/>
      <c r="M93" s="147"/>
      <c r="N93" s="147"/>
      <c r="O93" s="147"/>
      <c r="P93" s="147"/>
      <c r="Q93" s="147"/>
      <c r="R93" s="147"/>
      <c r="S93" s="147"/>
      <c r="T93" s="147"/>
      <c r="U93" s="147"/>
      <c r="V93" s="147"/>
      <c r="W93" s="147"/>
      <c r="X93" s="147"/>
      <c r="Y93" s="147"/>
      <c r="Z93" s="147"/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</row>
    <row r="94" spans="1:44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7"/>
      <c r="Q94" s="147"/>
      <c r="R94" s="147"/>
      <c r="S94" s="147"/>
      <c r="T94" s="147"/>
      <c r="U94" s="147"/>
      <c r="V94" s="147"/>
      <c r="W94" s="147"/>
      <c r="X94" s="147"/>
      <c r="Y94" s="147"/>
      <c r="Z94" s="147"/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</row>
    <row r="95" spans="1:44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147"/>
      <c r="P95" s="147"/>
      <c r="Q95" s="147"/>
      <c r="R95" s="147"/>
      <c r="S95" s="147"/>
      <c r="T95" s="147"/>
      <c r="U95" s="147"/>
      <c r="V95" s="147"/>
      <c r="W95" s="147"/>
      <c r="X95" s="147"/>
      <c r="Y95" s="147"/>
      <c r="Z95" s="147"/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</row>
    <row r="96" spans="1:44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</row>
    <row r="97" spans="1:44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2022-11-21T13:45:36Z</dcterms:modified>
</cp:coreProperties>
</file>