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zm-pult\Desktop\STATISTIKA\"/>
    </mc:Choice>
  </mc:AlternateContent>
  <xr:revisionPtr revIDLastSave="0" documentId="13_ncr:1_{EE810F1E-A639-4EF1-AC67-B3DE64FB2F2B}" xr6:coauthVersionLast="45" xr6:coauthVersionMax="45" xr10:uidLastSave="{00000000-0000-0000-0000-000000000000}"/>
  <bookViews>
    <workbookView xWindow="-120" yWindow="-120" windowWidth="25440" windowHeight="15390" tabRatio="701" activeTab="2" xr2:uid="{00000000-000D-0000-FFFF-FFFF00000000}"/>
  </bookViews>
  <sheets>
    <sheet name=" " sheetId="2" r:id="rId1"/>
    <sheet name="Po kapacitetima" sheetId="3" r:id="rId2"/>
    <sheet name="Po zemljama" sheetId="5" r:id="rId3"/>
  </sheets>
  <externalReferences>
    <externalReference r:id="rId4"/>
  </externalReferences>
  <definedNames>
    <definedName name="rng_troskovi20">#REF!</definedName>
  </definedNames>
  <calcPr calcId="191029" iterate="1" iterateCount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5" l="1"/>
  <c r="Q14" i="5"/>
  <c r="Q13" i="5"/>
  <c r="Q12" i="5"/>
  <c r="Q11" i="5"/>
  <c r="Q10" i="5"/>
  <c r="Q9" i="5"/>
  <c r="Q8" i="5"/>
  <c r="Q7" i="5"/>
  <c r="Q6" i="5"/>
  <c r="Q5" i="5"/>
  <c r="I82" i="5"/>
  <c r="I81" i="5"/>
  <c r="H82" i="5"/>
  <c r="H81" i="5"/>
  <c r="F81" i="5"/>
  <c r="E81" i="5"/>
  <c r="C81" i="5"/>
  <c r="F82" i="5"/>
  <c r="C82" i="5"/>
  <c r="E82" i="5"/>
  <c r="B81" i="5"/>
  <c r="B82" i="5"/>
  <c r="H83" i="5" l="1"/>
  <c r="I83" i="5"/>
  <c r="E83" i="5" l="1"/>
  <c r="O83" i="5" s="1"/>
  <c r="F83" i="5"/>
  <c r="P83" i="5" s="1"/>
  <c r="B83" i="5"/>
  <c r="C83" i="5"/>
  <c r="K83" i="5" l="1"/>
  <c r="M83" i="5"/>
  <c r="L83" i="5"/>
  <c r="N83" i="5"/>
  <c r="P78" i="5"/>
  <c r="P79" i="5"/>
  <c r="P80" i="5"/>
  <c r="O78" i="5"/>
  <c r="O79" i="5"/>
  <c r="O80" i="5"/>
  <c r="N78" i="5"/>
  <c r="N79" i="5"/>
  <c r="N80" i="5"/>
  <c r="M78" i="5"/>
  <c r="M79" i="5"/>
  <c r="M80" i="5"/>
  <c r="L78" i="5"/>
  <c r="L79" i="5"/>
  <c r="L80" i="5"/>
  <c r="K78" i="5"/>
  <c r="K79" i="5"/>
  <c r="K80" i="5"/>
  <c r="J79" i="5"/>
  <c r="J80" i="5"/>
  <c r="D79" i="5"/>
  <c r="D80" i="5"/>
  <c r="J7" i="5" l="1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81" i="5"/>
  <c r="J82" i="5"/>
  <c r="J6" i="5"/>
  <c r="D78" i="5"/>
  <c r="D81" i="5"/>
  <c r="D82" i="5"/>
  <c r="D7" i="5"/>
  <c r="R6" i="5" s="1"/>
  <c r="D8" i="5"/>
  <c r="R7" i="5" s="1"/>
  <c r="D9" i="5"/>
  <c r="R8" i="5" s="1"/>
  <c r="D10" i="5"/>
  <c r="R9" i="5" s="1"/>
  <c r="D11" i="5"/>
  <c r="R10" i="5" s="1"/>
  <c r="D12" i="5"/>
  <c r="R11" i="5" s="1"/>
  <c r="D13" i="5"/>
  <c r="R12" i="5" s="1"/>
  <c r="D14" i="5"/>
  <c r="R13" i="5" s="1"/>
  <c r="D15" i="5"/>
  <c r="R14" i="5" s="1"/>
  <c r="D16" i="5"/>
  <c r="R15" i="5" s="1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6" i="5"/>
  <c r="R5" i="5" s="1"/>
  <c r="D77" i="5"/>
  <c r="D76" i="5"/>
  <c r="D75" i="5"/>
  <c r="E12" i="3"/>
  <c r="G7" i="5" l="1"/>
  <c r="D83" i="5"/>
  <c r="M30" i="5"/>
  <c r="M31" i="5"/>
  <c r="L46" i="5"/>
  <c r="L22" i="5"/>
  <c r="L21" i="5"/>
  <c r="L20" i="5"/>
  <c r="L19" i="5"/>
  <c r="K19" i="5"/>
  <c r="K20" i="5"/>
  <c r="K23" i="5"/>
  <c r="K22" i="5"/>
  <c r="K21" i="5"/>
  <c r="G21" i="3"/>
  <c r="E18" i="3"/>
  <c r="E19" i="3"/>
  <c r="E20" i="3"/>
  <c r="G39" i="5" l="1"/>
  <c r="G8" i="5"/>
  <c r="G38" i="5"/>
  <c r="G73" i="5"/>
  <c r="G41" i="5"/>
  <c r="G11" i="5"/>
  <c r="G75" i="5"/>
  <c r="G6" i="5"/>
  <c r="G32" i="5"/>
  <c r="G15" i="5"/>
  <c r="G31" i="5"/>
  <c r="G69" i="5"/>
  <c r="G37" i="5"/>
  <c r="G67" i="5"/>
  <c r="G78" i="5"/>
  <c r="G34" i="5"/>
  <c r="G76" i="5"/>
  <c r="G14" i="5"/>
  <c r="G71" i="5"/>
  <c r="G74" i="5"/>
  <c r="G57" i="5"/>
  <c r="G25" i="5"/>
  <c r="G43" i="5"/>
  <c r="G58" i="5"/>
  <c r="G22" i="5"/>
  <c r="G64" i="5"/>
  <c r="G63" i="5"/>
  <c r="G66" i="5"/>
  <c r="G53" i="5"/>
  <c r="G21" i="5"/>
  <c r="G35" i="5"/>
  <c r="G54" i="5"/>
  <c r="G17" i="5"/>
  <c r="G48" i="5"/>
  <c r="G60" i="5"/>
  <c r="G44" i="5"/>
  <c r="G28" i="5"/>
  <c r="G9" i="5"/>
  <c r="G23" i="5"/>
  <c r="G49" i="5"/>
  <c r="G59" i="5"/>
  <c r="G27" i="5"/>
  <c r="G70" i="5"/>
  <c r="G50" i="5"/>
  <c r="G30" i="5"/>
  <c r="G12" i="5"/>
  <c r="G72" i="5"/>
  <c r="G56" i="5"/>
  <c r="G40" i="5"/>
  <c r="G24" i="5"/>
  <c r="G80" i="5"/>
  <c r="G79" i="5"/>
  <c r="G19" i="5"/>
  <c r="G55" i="5"/>
  <c r="G46" i="5"/>
  <c r="G65" i="5"/>
  <c r="G33" i="5"/>
  <c r="G16" i="5"/>
  <c r="G81" i="5"/>
  <c r="G47" i="5"/>
  <c r="G13" i="5"/>
  <c r="G77" i="5"/>
  <c r="G61" i="5"/>
  <c r="G45" i="5"/>
  <c r="G29" i="5"/>
  <c r="G10" i="5"/>
  <c r="G51" i="5"/>
  <c r="G18" i="5"/>
  <c r="G62" i="5"/>
  <c r="G42" i="5"/>
  <c r="G26" i="5"/>
  <c r="G82" i="5"/>
  <c r="G68" i="5"/>
  <c r="G52" i="5"/>
  <c r="G36" i="5"/>
  <c r="G20" i="5"/>
  <c r="P82" i="5"/>
  <c r="O82" i="5"/>
  <c r="N82" i="5"/>
  <c r="M82" i="5"/>
  <c r="L82" i="5"/>
  <c r="K82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81" i="5"/>
  <c r="P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81" i="5"/>
  <c r="O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81" i="5"/>
  <c r="N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81" i="5"/>
  <c r="M6" i="5"/>
  <c r="L7" i="5"/>
  <c r="L8" i="5"/>
  <c r="L9" i="5"/>
  <c r="L10" i="5"/>
  <c r="L11" i="5"/>
  <c r="L12" i="5"/>
  <c r="L13" i="5"/>
  <c r="L14" i="5"/>
  <c r="L15" i="5"/>
  <c r="L16" i="5"/>
  <c r="L17" i="5"/>
  <c r="L18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81" i="5"/>
  <c r="L6" i="5"/>
  <c r="K7" i="5"/>
  <c r="K8" i="5"/>
  <c r="K9" i="5"/>
  <c r="K10" i="5"/>
  <c r="K11" i="5"/>
  <c r="K12" i="5"/>
  <c r="K13" i="5"/>
  <c r="K14" i="5"/>
  <c r="K15" i="5"/>
  <c r="K16" i="5"/>
  <c r="K17" i="5"/>
  <c r="K18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81" i="5"/>
  <c r="K6" i="5"/>
  <c r="G83" i="5" l="1"/>
  <c r="I36" i="3"/>
  <c r="I38" i="3"/>
  <c r="I37" i="3"/>
  <c r="E36" i="3" l="1"/>
  <c r="H40" i="3" l="1"/>
  <c r="G40" i="3"/>
  <c r="D40" i="3"/>
  <c r="C40" i="3"/>
  <c r="H39" i="3"/>
  <c r="G39" i="3"/>
  <c r="D39" i="3"/>
  <c r="C39" i="3"/>
  <c r="I40" i="3"/>
  <c r="E38" i="3"/>
  <c r="E37" i="3"/>
  <c r="G41" i="3"/>
  <c r="E40" i="3"/>
  <c r="H32" i="3"/>
  <c r="H44" i="3" s="1"/>
  <c r="G32" i="3"/>
  <c r="G44" i="3" s="1"/>
  <c r="D32" i="3"/>
  <c r="D44" i="3" s="1"/>
  <c r="C32" i="3"/>
  <c r="C44" i="3" s="1"/>
  <c r="H31" i="3"/>
  <c r="H43" i="3" s="1"/>
  <c r="G31" i="3"/>
  <c r="G43" i="3" s="1"/>
  <c r="D31" i="3"/>
  <c r="D43" i="3" s="1"/>
  <c r="C31" i="3"/>
  <c r="C43" i="3" s="1"/>
  <c r="H30" i="3"/>
  <c r="H42" i="3" s="1"/>
  <c r="G30" i="3"/>
  <c r="D30" i="3"/>
  <c r="D42" i="3" s="1"/>
  <c r="C30" i="3"/>
  <c r="C42" i="3" s="1"/>
  <c r="H28" i="3"/>
  <c r="G28" i="3"/>
  <c r="D28" i="3"/>
  <c r="C28" i="3"/>
  <c r="H27" i="3"/>
  <c r="G27" i="3"/>
  <c r="D27" i="3"/>
  <c r="C27" i="3"/>
  <c r="I26" i="3"/>
  <c r="E26" i="3"/>
  <c r="P15" i="3" s="1"/>
  <c r="I25" i="3"/>
  <c r="N25" i="3" s="1"/>
  <c r="E25" i="3"/>
  <c r="P14" i="3" s="1"/>
  <c r="I24" i="3"/>
  <c r="E24" i="3"/>
  <c r="H22" i="3"/>
  <c r="G22" i="3"/>
  <c r="D22" i="3"/>
  <c r="C22" i="3"/>
  <c r="H21" i="3"/>
  <c r="D21" i="3"/>
  <c r="C21" i="3"/>
  <c r="I20" i="3"/>
  <c r="O26" i="3" s="1"/>
  <c r="O15" i="3"/>
  <c r="I19" i="3"/>
  <c r="N26" i="3" s="1"/>
  <c r="O14" i="3"/>
  <c r="I18" i="3"/>
  <c r="M26" i="3" s="1"/>
  <c r="H16" i="3"/>
  <c r="G16" i="3"/>
  <c r="D16" i="3"/>
  <c r="C16" i="3"/>
  <c r="H15" i="3"/>
  <c r="G15" i="3"/>
  <c r="D15" i="3"/>
  <c r="C15" i="3"/>
  <c r="I14" i="3"/>
  <c r="O27" i="3" s="1"/>
  <c r="E14" i="3"/>
  <c r="N15" i="3" s="1"/>
  <c r="I13" i="3"/>
  <c r="N27" i="3" s="1"/>
  <c r="E13" i="3"/>
  <c r="N14" i="3" s="1"/>
  <c r="I12" i="3"/>
  <c r="N13" i="3"/>
  <c r="H10" i="3"/>
  <c r="G10" i="3"/>
  <c r="D10" i="3"/>
  <c r="C10" i="3"/>
  <c r="H9" i="3"/>
  <c r="G9" i="3"/>
  <c r="D9" i="3"/>
  <c r="C9" i="3"/>
  <c r="I8" i="3"/>
  <c r="O28" i="3" s="1"/>
  <c r="E8" i="3"/>
  <c r="M15" i="3" s="1"/>
  <c r="I7" i="3"/>
  <c r="N28" i="3" s="1"/>
  <c r="E7" i="3"/>
  <c r="M14" i="3" s="1"/>
  <c r="I6" i="3"/>
  <c r="M28" i="3" s="1"/>
  <c r="E6" i="3"/>
  <c r="I28" i="3" l="1"/>
  <c r="O25" i="3"/>
  <c r="G29" i="3"/>
  <c r="M25" i="3"/>
  <c r="C29" i="3"/>
  <c r="P13" i="3"/>
  <c r="D23" i="3"/>
  <c r="O13" i="3"/>
  <c r="G17" i="3"/>
  <c r="M27" i="3"/>
  <c r="D11" i="3"/>
  <c r="M13" i="3"/>
  <c r="E16" i="3"/>
  <c r="G34" i="3"/>
  <c r="I9" i="3"/>
  <c r="G33" i="3"/>
  <c r="D34" i="3"/>
  <c r="E21" i="3"/>
  <c r="I31" i="3"/>
  <c r="I21" i="3"/>
  <c r="H29" i="3"/>
  <c r="E9" i="3"/>
  <c r="I32" i="3"/>
  <c r="E31" i="3"/>
  <c r="H17" i="3"/>
  <c r="C34" i="3"/>
  <c r="H41" i="3"/>
  <c r="I41" i="3" s="1"/>
  <c r="H34" i="3"/>
  <c r="H45" i="3"/>
  <c r="H46" i="3"/>
  <c r="C46" i="3"/>
  <c r="E42" i="3"/>
  <c r="C45" i="3"/>
  <c r="E43" i="3"/>
  <c r="F37" i="3" s="1"/>
  <c r="E44" i="3"/>
  <c r="F14" i="3" s="1"/>
  <c r="D45" i="3"/>
  <c r="D46" i="3"/>
  <c r="I43" i="3"/>
  <c r="J13" i="3" s="1"/>
  <c r="I44" i="3"/>
  <c r="J14" i="3" s="1"/>
  <c r="I30" i="3"/>
  <c r="G35" i="3" s="1"/>
  <c r="E32" i="3"/>
  <c r="C41" i="3"/>
  <c r="I10" i="3"/>
  <c r="G11" i="3"/>
  <c r="I15" i="3"/>
  <c r="D17" i="3"/>
  <c r="I22" i="3"/>
  <c r="G23" i="3"/>
  <c r="D29" i="3"/>
  <c r="D41" i="3"/>
  <c r="C17" i="3"/>
  <c r="E28" i="3"/>
  <c r="D35" i="3"/>
  <c r="C11" i="3"/>
  <c r="H11" i="3"/>
  <c r="E15" i="3"/>
  <c r="E22" i="3"/>
  <c r="C23" i="3"/>
  <c r="H23" i="3"/>
  <c r="E27" i="3"/>
  <c r="C33" i="3"/>
  <c r="H33" i="3"/>
  <c r="E39" i="3"/>
  <c r="G42" i="3"/>
  <c r="E10" i="3"/>
  <c r="I16" i="3"/>
  <c r="D33" i="3"/>
  <c r="I29" i="3" l="1"/>
  <c r="F6" i="3"/>
  <c r="E46" i="3"/>
  <c r="E23" i="3"/>
  <c r="I17" i="3"/>
  <c r="E29" i="3"/>
  <c r="E11" i="3"/>
  <c r="J26" i="3"/>
  <c r="J38" i="3"/>
  <c r="F12" i="3"/>
  <c r="D47" i="3"/>
  <c r="F36" i="3"/>
  <c r="I39" i="3" s="1"/>
  <c r="F20" i="3"/>
  <c r="F18" i="3"/>
  <c r="F7" i="3"/>
  <c r="F26" i="3"/>
  <c r="F8" i="3"/>
  <c r="E17" i="3"/>
  <c r="F24" i="3"/>
  <c r="I27" i="3" s="1"/>
  <c r="J7" i="3"/>
  <c r="F38" i="3"/>
  <c r="C47" i="3"/>
  <c r="E41" i="3"/>
  <c r="E34" i="3"/>
  <c r="E33" i="3"/>
  <c r="I23" i="3"/>
  <c r="H35" i="3"/>
  <c r="I35" i="3" s="1"/>
  <c r="F13" i="3"/>
  <c r="J8" i="3"/>
  <c r="J19" i="3"/>
  <c r="J25" i="3"/>
  <c r="J37" i="3"/>
  <c r="F25" i="3"/>
  <c r="C35" i="3"/>
  <c r="E35" i="3" s="1"/>
  <c r="I33" i="3"/>
  <c r="I34" i="3"/>
  <c r="F19" i="3"/>
  <c r="J20" i="3"/>
  <c r="G46" i="3"/>
  <c r="G45" i="3"/>
  <c r="I42" i="3"/>
  <c r="G47" i="3" s="1"/>
  <c r="I11" i="3"/>
  <c r="E45" i="3"/>
  <c r="J31" i="3" l="1"/>
  <c r="F32" i="3"/>
  <c r="F44" i="3" s="1"/>
  <c r="F31" i="3"/>
  <c r="F43" i="3" s="1"/>
  <c r="E47" i="3"/>
  <c r="F42" i="3"/>
  <c r="J43" i="3"/>
  <c r="F30" i="3"/>
  <c r="J32" i="3"/>
  <c r="J44" i="3" s="1"/>
  <c r="I45" i="3"/>
  <c r="I46" i="3"/>
  <c r="J6" i="3"/>
  <c r="M37" i="3" s="1"/>
  <c r="J18" i="3"/>
  <c r="M39" i="3" s="1"/>
  <c r="J12" i="3"/>
  <c r="M38" i="3" s="1"/>
  <c r="J24" i="3"/>
  <c r="M40" i="3" s="1"/>
  <c r="J36" i="3"/>
  <c r="M41" i="3" s="1"/>
  <c r="H47" i="3"/>
  <c r="I47" i="3" s="1"/>
  <c r="J42" i="3" l="1"/>
  <c r="J30" i="3"/>
</calcChain>
</file>

<file path=xl/sharedStrings.xml><?xml version="1.0" encoding="utf-8"?>
<sst xmlns="http://schemas.openxmlformats.org/spreadsheetml/2006/main" count="185" uniqueCount="110">
  <si>
    <t>Izvještaj sastavila: Eva Kraljić</t>
  </si>
  <si>
    <t>IZVJEŠTAJ PO KAPACITETIMA</t>
  </si>
  <si>
    <t>VRSTA SMJEŠTAJA</t>
  </si>
  <si>
    <t>DOLASCI</t>
  </si>
  <si>
    <t>NOĆENJA</t>
  </si>
  <si>
    <t>DOMAĆI</t>
  </si>
  <si>
    <t>STRANI</t>
  </si>
  <si>
    <t>UKUPNO</t>
  </si>
  <si>
    <t>%</t>
  </si>
  <si>
    <t>HOTELI</t>
  </si>
  <si>
    <t>2021.</t>
  </si>
  <si>
    <t>2020.</t>
  </si>
  <si>
    <t>2019.</t>
  </si>
  <si>
    <t>INDEKS 21/20</t>
  </si>
  <si>
    <t>INDEKS 21/19</t>
  </si>
  <si>
    <t>OBJEKTI U DOMAĆINSTVU</t>
  </si>
  <si>
    <t>OSTALI UGOSTITELJSKI OBJEKTI ZA SMJEŠTAJ</t>
  </si>
  <si>
    <t>KAMPOVI</t>
  </si>
  <si>
    <t>KOMERCIJALNI UKUPNO</t>
  </si>
  <si>
    <t>NEKOMERCIJALNI SMJEŠTAJ</t>
  </si>
  <si>
    <t>TURISTIČKI PROMET PO ZEMLJAMA</t>
  </si>
  <si>
    <t>ZEMLJA</t>
  </si>
  <si>
    <t>INDEKS21/20</t>
  </si>
  <si>
    <t>INDEKS 20/19</t>
  </si>
  <si>
    <t>dolasci</t>
  </si>
  <si>
    <t>noćenja</t>
  </si>
  <si>
    <t xml:space="preserve"> % noćenja</t>
  </si>
  <si>
    <t>Kosovo</t>
  </si>
  <si>
    <t>Švicarska</t>
  </si>
  <si>
    <t>Slovenija</t>
  </si>
  <si>
    <t>Estonija</t>
  </si>
  <si>
    <t>Njemačka</t>
  </si>
  <si>
    <t>Norveška</t>
  </si>
  <si>
    <t>SAD</t>
  </si>
  <si>
    <t>Francuska</t>
  </si>
  <si>
    <t>Poljska</t>
  </si>
  <si>
    <t>Albanija</t>
  </si>
  <si>
    <t>Austrija</t>
  </si>
  <si>
    <t>Belgija</t>
  </si>
  <si>
    <t>Bjelorusija</t>
  </si>
  <si>
    <t>Bugarska</t>
  </si>
  <si>
    <t>Cipar</t>
  </si>
  <si>
    <t>Crna Gora</t>
  </si>
  <si>
    <t>Češka</t>
  </si>
  <si>
    <t>Danska</t>
  </si>
  <si>
    <t>Finska</t>
  </si>
  <si>
    <t>Grčka</t>
  </si>
  <si>
    <t>Irska</t>
  </si>
  <si>
    <t>Island</t>
  </si>
  <si>
    <t>Italija</t>
  </si>
  <si>
    <t>Letonija</t>
  </si>
  <si>
    <t>Lihtenštajn</t>
  </si>
  <si>
    <t>Litva</t>
  </si>
  <si>
    <t>Mađarska</t>
  </si>
  <si>
    <t>Makedonija</t>
  </si>
  <si>
    <t>Malta</t>
  </si>
  <si>
    <t>Nizozemska</t>
  </si>
  <si>
    <t>Portugal</t>
  </si>
  <si>
    <t>Rumunjska</t>
  </si>
  <si>
    <t>Rusija</t>
  </si>
  <si>
    <t>Slovačka</t>
  </si>
  <si>
    <t>Srbija</t>
  </si>
  <si>
    <t>Španjolska</t>
  </si>
  <si>
    <t>Švedska</t>
  </si>
  <si>
    <t>Turska</t>
  </si>
  <si>
    <t>Južnoafrička Republika</t>
  </si>
  <si>
    <t>Maroko</t>
  </si>
  <si>
    <t>Kanada</t>
  </si>
  <si>
    <t>Argentina</t>
  </si>
  <si>
    <t>Brazil</t>
  </si>
  <si>
    <t>Čile</t>
  </si>
  <si>
    <t>Meksiko</t>
  </si>
  <si>
    <t>Indija</t>
  </si>
  <si>
    <t>Indonezija</t>
  </si>
  <si>
    <t>Izrael</t>
  </si>
  <si>
    <t>Japan</t>
  </si>
  <si>
    <t>Jordan</t>
  </si>
  <si>
    <t>Katar</t>
  </si>
  <si>
    <t>Koreja, Republika</t>
  </si>
  <si>
    <t>Kuvajt</t>
  </si>
  <si>
    <t>Oman</t>
  </si>
  <si>
    <t>Tajland</t>
  </si>
  <si>
    <t>Australija</t>
  </si>
  <si>
    <t>Novi Zeland</t>
  </si>
  <si>
    <t>Ukupno strani</t>
  </si>
  <si>
    <t>Ukupno domaći</t>
  </si>
  <si>
    <t>Sveukupno</t>
  </si>
  <si>
    <t xml:space="preserve">SVEUKUPNO </t>
  </si>
  <si>
    <t>KOMERCIJALNI PROMET</t>
  </si>
  <si>
    <t>SVEUKUPNI PROMET</t>
  </si>
  <si>
    <t>NEKOMERCIALNI SMJEŠTAJ</t>
  </si>
  <si>
    <t>Hrvatska</t>
  </si>
  <si>
    <t>Luksemburg</t>
  </si>
  <si>
    <t>Makao, Kina</t>
  </si>
  <si>
    <t>Ostale afričke zemlje</t>
  </si>
  <si>
    <t>Tajvan, Kina</t>
  </si>
  <si>
    <t>Ujedinjena Kraljevina</t>
  </si>
  <si>
    <t>Ukrajina</t>
  </si>
  <si>
    <t>Kina</t>
  </si>
  <si>
    <t>Ostale zemlje Oceanije</t>
  </si>
  <si>
    <t>Tunis</t>
  </si>
  <si>
    <t>Ostale azijske zemlje</t>
  </si>
  <si>
    <t>Ujedinjeni Arapski Emirati</t>
  </si>
  <si>
    <t>Ostale europske zemlje</t>
  </si>
  <si>
    <t>Kazahstan</t>
  </si>
  <si>
    <t>Ostale zemlje Južne i Srednje Amerike</t>
  </si>
  <si>
    <t>Ostale zemlje Sjeverne Amerike</t>
  </si>
  <si>
    <t>Hong Kong, Kina</t>
  </si>
  <si>
    <t>BiH</t>
  </si>
  <si>
    <t>Službena statistika TZO Malinska-Dubašnica,                                                                                                                        po kapacitetima i zemljama, prema podacima                                                                                                                            iz sustava eVisitor na dan 16.8.2021.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</si>
</sst>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n&quot;;\-#,##0\ &quot;kn&quot;"/>
    <numFmt numFmtId="42" formatCode="_-* #,##0\ &quot;kn&quot;_-;\-* #,##0\ &quot;kn&quot;_-;_-* &quot;-&quot;\ &quot;kn&quot;_-;_-@_-"/>
    <numFmt numFmtId="164" formatCode="_(* #,##0_);_(* \(#,##0\);_(* &quot;-&quot;_);_(@_)"/>
    <numFmt numFmtId="165" formatCode="_(* #,##0.00_);_(* \(#,##0.00\);_(* &quot;-&quot;??_);_(@_)"/>
    <numFmt numFmtId="166" formatCode="#,##0.0"/>
  </numFmts>
  <fonts count="57">
    <font>
      <sz val="11"/>
      <color theme="1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color theme="1"/>
      <name val="Calibri"/>
      <family val="2"/>
      <scheme val="minor"/>
    </font>
    <font>
      <sz val="42"/>
      <color theme="0"/>
      <name val="Segoe UI"/>
      <family val="2"/>
    </font>
    <font>
      <sz val="17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4"/>
      <color theme="1"/>
      <name val="Calibri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9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9" tint="0.39997558519241921"/>
      <name val="Calibri"/>
      <family val="2"/>
      <charset val="238"/>
      <scheme val="minor"/>
    </font>
    <font>
      <sz val="8"/>
      <name val="Calibri"/>
      <family val="2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6">
    <xf numFmtId="0" fontId="0" fillId="0" borderId="0"/>
    <xf numFmtId="0" fontId="3" fillId="0" borderId="0" applyFill="0" applyBorder="0">
      <alignment wrapText="1"/>
    </xf>
    <xf numFmtId="0" fontId="6" fillId="2" borderId="0" applyNumberFormat="0" applyProtection="0">
      <alignment horizontal="left" wrapText="1" indent="4"/>
    </xf>
    <xf numFmtId="0" fontId="3" fillId="2" borderId="0" applyNumberFormat="0" applyProtection="0">
      <alignment horizontal="left" wrapText="1" indent="4"/>
    </xf>
    <xf numFmtId="0" fontId="7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5" fontId="14" fillId="0" borderId="0" applyFont="0" applyFill="0" applyBorder="0" applyAlignment="0" applyProtection="0"/>
    <xf numFmtId="16" fontId="9" fillId="0" borderId="0" applyFont="0" applyFill="0" applyBorder="0" applyAlignment="0">
      <alignment horizontal="left"/>
    </xf>
    <xf numFmtId="0" fontId="8" fillId="5" borderId="0" applyNumberFormat="0" applyBorder="0" applyAlignment="0" applyProtection="0"/>
    <xf numFmtId="0" fontId="2" fillId="6" borderId="3" applyNumberFormat="0" applyAlignment="0" applyProtection="0"/>
    <xf numFmtId="0" fontId="14" fillId="3" borderId="4" applyNumberFormat="0" applyFont="0" applyFill="0" applyAlignment="0"/>
    <xf numFmtId="0" fontId="14" fillId="3" borderId="5" applyNumberFormat="0" applyFont="0" applyFill="0" applyAlignment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7" applyNumberFormat="0" applyAlignment="0" applyProtection="0"/>
    <xf numFmtId="0" fontId="22" fillId="11" borderId="8" applyNumberFormat="0" applyAlignment="0" applyProtection="0"/>
    <xf numFmtId="0" fontId="23" fillId="11" borderId="7" applyNumberFormat="0" applyAlignment="0" applyProtection="0"/>
    <xf numFmtId="0" fontId="24" fillId="0" borderId="9" applyNumberFormat="0" applyFill="0" applyAlignment="0" applyProtection="0"/>
    <xf numFmtId="0" fontId="25" fillId="12" borderId="10" applyNumberFormat="0" applyAlignment="0" applyProtection="0"/>
    <xf numFmtId="0" fontId="26" fillId="0" borderId="0" applyNumberFormat="0" applyFill="0" applyBorder="0" applyAlignment="0" applyProtection="0"/>
    <xf numFmtId="0" fontId="14" fillId="13" borderId="1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98">
    <xf numFmtId="0" fontId="0" fillId="0" borderId="0" xfId="0"/>
    <xf numFmtId="0" fontId="4" fillId="0" borderId="0" xfId="0" applyFont="1"/>
    <xf numFmtId="0" fontId="7" fillId="0" borderId="0" xfId="4"/>
    <xf numFmtId="0" fontId="13" fillId="0" borderId="0" xfId="0" applyFont="1"/>
    <xf numFmtId="0" fontId="3" fillId="35" borderId="0" xfId="1" applyFill="1">
      <alignment wrapText="1"/>
    </xf>
    <xf numFmtId="0" fontId="13" fillId="35" borderId="0" xfId="0" applyFont="1" applyFill="1"/>
    <xf numFmtId="0" fontId="5" fillId="35" borderId="0" xfId="5" applyFont="1" applyFill="1" applyAlignment="1">
      <alignment horizontal="left" indent="1"/>
    </xf>
    <xf numFmtId="0" fontId="6" fillId="35" borderId="0" xfId="2" applyFill="1">
      <alignment horizontal="left" wrapText="1" indent="4"/>
    </xf>
    <xf numFmtId="0" fontId="31" fillId="35" borderId="0" xfId="3" applyFont="1" applyFill="1" applyAlignment="1">
      <alignment wrapText="1"/>
    </xf>
    <xf numFmtId="0" fontId="32" fillId="35" borderId="0" xfId="3" applyFont="1" applyFill="1" applyAlignment="1">
      <alignment horizontal="center" wrapText="1"/>
    </xf>
    <xf numFmtId="0" fontId="36" fillId="0" borderId="34" xfId="0" applyFont="1" applyBorder="1" applyAlignment="1">
      <alignment horizontal="center"/>
    </xf>
    <xf numFmtId="0" fontId="0" fillId="0" borderId="30" xfId="0" applyBorder="1"/>
    <xf numFmtId="3" fontId="0" fillId="0" borderId="30" xfId="0" applyNumberFormat="1" applyBorder="1"/>
    <xf numFmtId="4" fontId="0" fillId="0" borderId="31" xfId="0" applyNumberFormat="1" applyBorder="1"/>
    <xf numFmtId="166" fontId="0" fillId="0" borderId="29" xfId="0" applyNumberFormat="1" applyBorder="1"/>
    <xf numFmtId="166" fontId="0" fillId="0" borderId="30" xfId="0" applyNumberFormat="1" applyBorder="1"/>
    <xf numFmtId="166" fontId="0" fillId="0" borderId="35" xfId="0" applyNumberFormat="1" applyBorder="1"/>
    <xf numFmtId="0" fontId="36" fillId="0" borderId="37" xfId="0" applyFont="1" applyBorder="1" applyAlignment="1">
      <alignment horizontal="center"/>
    </xf>
    <xf numFmtId="4" fontId="0" fillId="0" borderId="29" xfId="0" applyNumberFormat="1" applyBorder="1"/>
    <xf numFmtId="4" fontId="0" fillId="0" borderId="30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4" fontId="0" fillId="0" borderId="35" xfId="0" applyNumberFormat="1" applyBorder="1"/>
    <xf numFmtId="0" fontId="36" fillId="0" borderId="41" xfId="0" applyFont="1" applyBorder="1" applyAlignment="1">
      <alignment horizontal="center"/>
    </xf>
    <xf numFmtId="4" fontId="0" fillId="0" borderId="42" xfId="0" applyNumberFormat="1" applyBorder="1"/>
    <xf numFmtId="4" fontId="0" fillId="0" borderId="43" xfId="0" applyNumberFormat="1" applyBorder="1"/>
    <xf numFmtId="4" fontId="0" fillId="0" borderId="44" xfId="0" applyNumberFormat="1" applyBorder="1"/>
    <xf numFmtId="0" fontId="34" fillId="0" borderId="42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4" fontId="34" fillId="0" borderId="44" xfId="0" applyNumberFormat="1" applyFont="1" applyBorder="1" applyAlignment="1">
      <alignment horizontal="center" wrapText="1"/>
    </xf>
    <xf numFmtId="0" fontId="34" fillId="0" borderId="44" xfId="0" applyFont="1" applyBorder="1" applyAlignment="1">
      <alignment horizontal="center"/>
    </xf>
    <xf numFmtId="0" fontId="34" fillId="0" borderId="55" xfId="0" applyFont="1" applyBorder="1"/>
    <xf numFmtId="0" fontId="34" fillId="0" borderId="55" xfId="0" applyFont="1" applyBorder="1" applyAlignment="1">
      <alignment wrapText="1"/>
    </xf>
    <xf numFmtId="3" fontId="45" fillId="0" borderId="30" xfId="0" applyNumberFormat="1" applyFont="1" applyBorder="1"/>
    <xf numFmtId="4" fontId="45" fillId="0" borderId="31" xfId="0" applyNumberFormat="1" applyFont="1" applyBorder="1"/>
    <xf numFmtId="4" fontId="45" fillId="0" borderId="29" xfId="0" applyNumberFormat="1" applyFont="1" applyBorder="1"/>
    <xf numFmtId="4" fontId="45" fillId="0" borderId="30" xfId="0" applyNumberFormat="1" applyFont="1" applyBorder="1"/>
    <xf numFmtId="4" fontId="45" fillId="0" borderId="35" xfId="0" applyNumberFormat="1" applyFont="1" applyBorder="1"/>
    <xf numFmtId="4" fontId="45" fillId="0" borderId="44" xfId="0" applyNumberFormat="1" applyFont="1" applyBorder="1"/>
    <xf numFmtId="0" fontId="46" fillId="0" borderId="3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34" fillId="37" borderId="28" xfId="0" applyFont="1" applyFill="1" applyBorder="1" applyAlignment="1">
      <alignment horizontal="center"/>
    </xf>
    <xf numFmtId="0" fontId="34" fillId="37" borderId="25" xfId="0" applyFont="1" applyFill="1" applyBorder="1"/>
    <xf numFmtId="3" fontId="34" fillId="37" borderId="25" xfId="0" applyNumberFormat="1" applyFont="1" applyFill="1" applyBorder="1"/>
    <xf numFmtId="4" fontId="34" fillId="37" borderId="26" xfId="0" applyNumberFormat="1" applyFont="1" applyFill="1" applyBorder="1"/>
    <xf numFmtId="0" fontId="34" fillId="37" borderId="45" xfId="0" applyFont="1" applyFill="1" applyBorder="1" applyAlignment="1">
      <alignment horizontal="center"/>
    </xf>
    <xf numFmtId="0" fontId="34" fillId="37" borderId="47" xfId="0" applyFont="1" applyFill="1" applyBorder="1"/>
    <xf numFmtId="3" fontId="34" fillId="37" borderId="47" xfId="0" applyNumberFormat="1" applyFont="1" applyFill="1" applyBorder="1"/>
    <xf numFmtId="4" fontId="34" fillId="37" borderId="48" xfId="0" applyNumberFormat="1" applyFont="1" applyFill="1" applyBorder="1"/>
    <xf numFmtId="0" fontId="40" fillId="37" borderId="28" xfId="0" applyFont="1" applyFill="1" applyBorder="1" applyAlignment="1">
      <alignment horizontal="center"/>
    </xf>
    <xf numFmtId="0" fontId="36" fillId="36" borderId="34" xfId="0" applyFont="1" applyFill="1" applyBorder="1" applyAlignment="1">
      <alignment horizontal="center"/>
    </xf>
    <xf numFmtId="3" fontId="0" fillId="36" borderId="30" xfId="0" applyNumberFormat="1" applyFill="1" applyBorder="1"/>
    <xf numFmtId="4" fontId="0" fillId="36" borderId="31" xfId="0" applyNumberFormat="1" applyFill="1" applyBorder="1"/>
    <xf numFmtId="4" fontId="0" fillId="36" borderId="29" xfId="0" applyNumberFormat="1" applyFill="1" applyBorder="1"/>
    <xf numFmtId="4" fontId="0" fillId="36" borderId="30" xfId="0" applyNumberFormat="1" applyFill="1" applyBorder="1"/>
    <xf numFmtId="4" fontId="0" fillId="36" borderId="35" xfId="0" applyNumberFormat="1" applyFill="1" applyBorder="1"/>
    <xf numFmtId="0" fontId="36" fillId="36" borderId="41" xfId="0" applyFont="1" applyFill="1" applyBorder="1" applyAlignment="1">
      <alignment horizontal="center"/>
    </xf>
    <xf numFmtId="4" fontId="0" fillId="36" borderId="49" xfId="0" applyNumberFormat="1" applyFill="1" applyBorder="1"/>
    <xf numFmtId="4" fontId="0" fillId="36" borderId="43" xfId="0" applyNumberFormat="1" applyFill="1" applyBorder="1"/>
    <xf numFmtId="4" fontId="0" fillId="36" borderId="44" xfId="0" applyNumberFormat="1" applyFill="1" applyBorder="1"/>
    <xf numFmtId="4" fontId="0" fillId="36" borderId="42" xfId="0" applyNumberFormat="1" applyFill="1" applyBorder="1"/>
    <xf numFmtId="0" fontId="34" fillId="38" borderId="55" xfId="0" applyFont="1" applyFill="1" applyBorder="1"/>
    <xf numFmtId="4" fontId="0" fillId="38" borderId="31" xfId="0" applyNumberFormat="1" applyFill="1" applyBorder="1"/>
    <xf numFmtId="166" fontId="0" fillId="38" borderId="29" xfId="0" applyNumberFormat="1" applyFill="1" applyBorder="1"/>
    <xf numFmtId="166" fontId="0" fillId="38" borderId="31" xfId="0" applyNumberFormat="1" applyFill="1" applyBorder="1"/>
    <xf numFmtId="166" fontId="0" fillId="38" borderId="35" xfId="0" applyNumberFormat="1" applyFill="1" applyBorder="1"/>
    <xf numFmtId="4" fontId="0" fillId="0" borderId="49" xfId="0" applyNumberFormat="1" applyBorder="1"/>
    <xf numFmtId="4" fontId="0" fillId="0" borderId="56" xfId="0" applyNumberFormat="1" applyBorder="1"/>
    <xf numFmtId="0" fontId="44" fillId="37" borderId="34" xfId="0" applyFont="1" applyFill="1" applyBorder="1" applyAlignment="1">
      <alignment horizontal="center"/>
    </xf>
    <xf numFmtId="0" fontId="45" fillId="37" borderId="30" xfId="0" applyFont="1" applyFill="1" applyBorder="1"/>
    <xf numFmtId="3" fontId="45" fillId="37" borderId="30" xfId="0" applyNumberFormat="1" applyFont="1" applyFill="1" applyBorder="1"/>
    <xf numFmtId="4" fontId="45" fillId="37" borderId="31" xfId="0" applyNumberFormat="1" applyFont="1" applyFill="1" applyBorder="1"/>
    <xf numFmtId="4" fontId="45" fillId="37" borderId="29" xfId="0" applyNumberFormat="1" applyFont="1" applyFill="1" applyBorder="1"/>
    <xf numFmtId="4" fontId="45" fillId="37" borderId="30" xfId="0" applyNumberFormat="1" applyFont="1" applyFill="1" applyBorder="1"/>
    <xf numFmtId="4" fontId="45" fillId="37" borderId="35" xfId="0" applyNumberFormat="1" applyFont="1" applyFill="1" applyBorder="1"/>
    <xf numFmtId="0" fontId="40" fillId="36" borderId="45" xfId="0" applyFont="1" applyFill="1" applyBorder="1" applyAlignment="1">
      <alignment horizontal="center"/>
    </xf>
    <xf numFmtId="4" fontId="45" fillId="0" borderId="49" xfId="0" applyNumberFormat="1" applyFont="1" applyBorder="1"/>
    <xf numFmtId="4" fontId="45" fillId="0" borderId="43" xfId="0" applyNumberFormat="1" applyFont="1" applyBorder="1"/>
    <xf numFmtId="4" fontId="45" fillId="0" borderId="42" xfId="0" applyNumberFormat="1" applyFont="1" applyBorder="1"/>
    <xf numFmtId="0" fontId="44" fillId="37" borderId="41" xfId="0" applyFont="1" applyFill="1" applyBorder="1" applyAlignment="1">
      <alignment horizontal="center"/>
    </xf>
    <xf numFmtId="4" fontId="45" fillId="37" borderId="49" xfId="0" applyNumberFormat="1" applyFont="1" applyFill="1" applyBorder="1"/>
    <xf numFmtId="4" fontId="45" fillId="37" borderId="43" xfId="0" applyNumberFormat="1" applyFont="1" applyFill="1" applyBorder="1"/>
    <xf numFmtId="4" fontId="45" fillId="37" borderId="44" xfId="0" applyNumberFormat="1" applyFont="1" applyFill="1" applyBorder="1"/>
    <xf numFmtId="4" fontId="45" fillId="37" borderId="42" xfId="0" applyNumberFormat="1" applyFont="1" applyFill="1" applyBorder="1"/>
    <xf numFmtId="3" fontId="34" fillId="36" borderId="47" xfId="0" applyNumberFormat="1" applyFont="1" applyFill="1" applyBorder="1"/>
    <xf numFmtId="4" fontId="34" fillId="36" borderId="48" xfId="0" applyNumberFormat="1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0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4" fontId="34" fillId="37" borderId="28" xfId="0" applyNumberFormat="1" applyFont="1" applyFill="1" applyBorder="1"/>
    <xf numFmtId="4" fontId="0" fillId="0" borderId="34" xfId="0" applyNumberFormat="1" applyBorder="1"/>
    <xf numFmtId="4" fontId="0" fillId="0" borderId="41" xfId="0" applyNumberFormat="1" applyBorder="1"/>
    <xf numFmtId="4" fontId="34" fillId="37" borderId="45" xfId="0" applyNumberFormat="1" applyFont="1" applyFill="1" applyBorder="1"/>
    <xf numFmtId="4" fontId="0" fillId="0" borderId="37" xfId="0" applyNumberFormat="1" applyBorder="1"/>
    <xf numFmtId="4" fontId="45" fillId="37" borderId="34" xfId="0" applyNumberFormat="1" applyFont="1" applyFill="1" applyBorder="1"/>
    <xf numFmtId="0" fontId="0" fillId="0" borderId="0" xfId="0" applyBorder="1"/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3" fontId="34" fillId="36" borderId="46" xfId="0" applyNumberFormat="1" applyFont="1" applyFill="1" applyBorder="1"/>
    <xf numFmtId="3" fontId="0" fillId="36" borderId="35" xfId="0" applyNumberFormat="1" applyFill="1" applyBorder="1"/>
    <xf numFmtId="3" fontId="34" fillId="37" borderId="32" xfId="0" applyNumberFormat="1" applyFont="1" applyFill="1" applyBorder="1"/>
    <xf numFmtId="3" fontId="45" fillId="0" borderId="35" xfId="0" applyNumberFormat="1" applyFont="1" applyBorder="1"/>
    <xf numFmtId="3" fontId="45" fillId="37" borderId="35" xfId="0" applyNumberFormat="1" applyFont="1" applyFill="1" applyBorder="1"/>
    <xf numFmtId="3" fontId="34" fillId="37" borderId="46" xfId="0" applyNumberFormat="1" applyFont="1" applyFill="1" applyBorder="1"/>
    <xf numFmtId="3" fontId="0" fillId="0" borderId="35" xfId="0" applyNumberFormat="1" applyBorder="1"/>
    <xf numFmtId="3" fontId="34" fillId="37" borderId="57" xfId="0" applyNumberFormat="1" applyFont="1" applyFill="1" applyBorder="1"/>
    <xf numFmtId="3" fontId="0" fillId="0" borderId="29" xfId="0" applyNumberFormat="1" applyBorder="1"/>
    <xf numFmtId="3" fontId="34" fillId="37" borderId="24" xfId="0" applyNumberFormat="1" applyFont="1" applyFill="1" applyBorder="1"/>
    <xf numFmtId="3" fontId="45" fillId="37" borderId="29" xfId="0" applyNumberFormat="1" applyFont="1" applyFill="1" applyBorder="1"/>
    <xf numFmtId="3" fontId="45" fillId="0" borderId="29" xfId="0" applyNumberFormat="1" applyFont="1" applyBorder="1"/>
    <xf numFmtId="3" fontId="34" fillId="36" borderId="57" xfId="0" applyNumberFormat="1" applyFont="1" applyFill="1" applyBorder="1"/>
    <xf numFmtId="3" fontId="0" fillId="36" borderId="29" xfId="0" applyNumberFormat="1" applyFill="1" applyBorder="1"/>
    <xf numFmtId="0" fontId="2" fillId="0" borderId="0" xfId="0" applyFont="1" applyBorder="1"/>
    <xf numFmtId="0" fontId="2" fillId="0" borderId="0" xfId="0" applyFont="1" applyFill="1" applyBorder="1"/>
    <xf numFmtId="4" fontId="4" fillId="0" borderId="0" xfId="0" applyNumberFormat="1" applyFont="1" applyBorder="1"/>
    <xf numFmtId="0" fontId="9" fillId="0" borderId="0" xfId="4" applyFont="1"/>
    <xf numFmtId="0" fontId="9" fillId="0" borderId="0" xfId="0" applyFont="1"/>
    <xf numFmtId="0" fontId="9" fillId="35" borderId="0" xfId="4" applyFont="1" applyFill="1"/>
    <xf numFmtId="0" fontId="9" fillId="35" borderId="0" xfId="0" applyFont="1" applyFill="1"/>
    <xf numFmtId="0" fontId="2" fillId="0" borderId="0" xfId="0" applyFont="1"/>
    <xf numFmtId="0" fontId="2" fillId="0" borderId="14" xfId="0" applyFont="1" applyBorder="1"/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50" fillId="0" borderId="0" xfId="0" applyFont="1"/>
    <xf numFmtId="0" fontId="13" fillId="0" borderId="0" xfId="0" applyFont="1" applyAlignment="1"/>
    <xf numFmtId="3" fontId="2" fillId="0" borderId="0" xfId="0" applyNumberFormat="1" applyFont="1" applyFill="1" applyBorder="1"/>
    <xf numFmtId="3" fontId="4" fillId="0" borderId="0" xfId="0" applyNumberFormat="1" applyFont="1" applyBorder="1"/>
    <xf numFmtId="0" fontId="34" fillId="35" borderId="55" xfId="0" applyFont="1" applyFill="1" applyBorder="1"/>
    <xf numFmtId="0" fontId="34" fillId="35" borderId="55" xfId="0" applyFont="1" applyFill="1" applyBorder="1" applyAlignment="1">
      <alignment wrapText="1"/>
    </xf>
    <xf numFmtId="0" fontId="34" fillId="39" borderId="55" xfId="0" applyFont="1" applyFill="1" applyBorder="1"/>
    <xf numFmtId="4" fontId="0" fillId="35" borderId="31" xfId="0" applyNumberFormat="1" applyFill="1" applyBorder="1"/>
    <xf numFmtId="166" fontId="0" fillId="39" borderId="29" xfId="0" applyNumberFormat="1" applyFill="1" applyBorder="1"/>
    <xf numFmtId="166" fontId="0" fillId="39" borderId="31" xfId="0" applyNumberFormat="1" applyFill="1" applyBorder="1"/>
    <xf numFmtId="166" fontId="0" fillId="39" borderId="35" xfId="0" applyNumberFormat="1" applyFill="1" applyBorder="1"/>
    <xf numFmtId="166" fontId="0" fillId="35" borderId="29" xfId="0" applyNumberFormat="1" applyFill="1" applyBorder="1"/>
    <xf numFmtId="166" fontId="0" fillId="35" borderId="31" xfId="0" applyNumberFormat="1" applyFill="1" applyBorder="1"/>
    <xf numFmtId="166" fontId="0" fillId="35" borderId="35" xfId="0" applyNumberFormat="1" applyFill="1" applyBorder="1"/>
    <xf numFmtId="166" fontId="51" fillId="36" borderId="29" xfId="0" applyNumberFormat="1" applyFont="1" applyFill="1" applyBorder="1"/>
    <xf numFmtId="166" fontId="51" fillId="36" borderId="31" xfId="0" applyNumberFormat="1" applyFont="1" applyFill="1" applyBorder="1"/>
    <xf numFmtId="166" fontId="51" fillId="36" borderId="35" xfId="0" applyNumberFormat="1" applyFont="1" applyFill="1" applyBorder="1"/>
    <xf numFmtId="0" fontId="0" fillId="0" borderId="14" xfId="0" applyBorder="1"/>
    <xf numFmtId="4" fontId="0" fillId="0" borderId="0" xfId="0" applyNumberFormat="1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4" fontId="0" fillId="0" borderId="19" xfId="0" applyNumberFormat="1" applyBorder="1"/>
    <xf numFmtId="0" fontId="0" fillId="35" borderId="0" xfId="0" applyFill="1" applyBorder="1"/>
    <xf numFmtId="0" fontId="0" fillId="35" borderId="0" xfId="0" applyFill="1"/>
    <xf numFmtId="0" fontId="0" fillId="0" borderId="15" xfId="0" applyBorder="1"/>
    <xf numFmtId="0" fontId="0" fillId="0" borderId="0" xfId="0" applyFill="1" applyBorder="1"/>
    <xf numFmtId="3" fontId="0" fillId="38" borderId="35" xfId="0" applyNumberFormat="1" applyFill="1" applyBorder="1"/>
    <xf numFmtId="3" fontId="0" fillId="38" borderId="30" xfId="0" applyNumberFormat="1" applyFill="1" applyBorder="1"/>
    <xf numFmtId="3" fontId="0" fillId="39" borderId="30" xfId="0" applyNumberFormat="1" applyFill="1" applyBorder="1"/>
    <xf numFmtId="3" fontId="0" fillId="35" borderId="30" xfId="0" applyNumberFormat="1" applyFill="1" applyBorder="1"/>
    <xf numFmtId="3" fontId="0" fillId="38" borderId="29" xfId="0" applyNumberFormat="1" applyFill="1" applyBorder="1"/>
    <xf numFmtId="0" fontId="34" fillId="37" borderId="55" xfId="0" applyFont="1" applyFill="1" applyBorder="1"/>
    <xf numFmtId="3" fontId="42" fillId="36" borderId="30" xfId="0" applyNumberFormat="1" applyFont="1" applyFill="1" applyBorder="1"/>
    <xf numFmtId="0" fontId="34" fillId="0" borderId="55" xfId="0" applyFont="1" applyFill="1" applyBorder="1"/>
    <xf numFmtId="0" fontId="42" fillId="36" borderId="55" xfId="0" applyFont="1" applyFill="1" applyBorder="1"/>
    <xf numFmtId="0" fontId="42" fillId="36" borderId="63" xfId="0" applyFont="1" applyFill="1" applyBorder="1"/>
    <xf numFmtId="3" fontId="0" fillId="37" borderId="35" xfId="0" applyNumberFormat="1" applyFill="1" applyBorder="1"/>
    <xf numFmtId="3" fontId="0" fillId="37" borderId="30" xfId="0" applyNumberFormat="1" applyFill="1" applyBorder="1"/>
    <xf numFmtId="3" fontId="0" fillId="37" borderId="29" xfId="0" applyNumberFormat="1" applyFill="1" applyBorder="1"/>
    <xf numFmtId="4" fontId="0" fillId="37" borderId="31" xfId="0" applyNumberFormat="1" applyFill="1" applyBorder="1"/>
    <xf numFmtId="0" fontId="34" fillId="0" borderId="41" xfId="0" applyFont="1" applyBorder="1" applyAlignment="1">
      <alignment horizontal="center"/>
    </xf>
    <xf numFmtId="166" fontId="0" fillId="38" borderId="34" xfId="0" applyNumberFormat="1" applyFill="1" applyBorder="1"/>
    <xf numFmtId="166" fontId="0" fillId="39" borderId="34" xfId="0" applyNumberFormat="1" applyFill="1" applyBorder="1"/>
    <xf numFmtId="166" fontId="0" fillId="35" borderId="34" xfId="0" applyNumberFormat="1" applyFill="1" applyBorder="1"/>
    <xf numFmtId="166" fontId="51" fillId="36" borderId="34" xfId="0" applyNumberFormat="1" applyFont="1" applyFill="1" applyBorder="1"/>
    <xf numFmtId="0" fontId="52" fillId="38" borderId="64" xfId="0" applyFont="1" applyFill="1" applyBorder="1"/>
    <xf numFmtId="3" fontId="0" fillId="38" borderId="46" xfId="0" applyNumberFormat="1" applyFill="1" applyBorder="1"/>
    <xf numFmtId="3" fontId="0" fillId="38" borderId="47" xfId="0" applyNumberFormat="1" applyFill="1" applyBorder="1"/>
    <xf numFmtId="3" fontId="0" fillId="38" borderId="57" xfId="0" applyNumberFormat="1" applyFill="1" applyBorder="1"/>
    <xf numFmtId="4" fontId="0" fillId="38" borderId="48" xfId="0" applyNumberFormat="1" applyFill="1" applyBorder="1"/>
    <xf numFmtId="4" fontId="34" fillId="0" borderId="41" xfId="0" applyNumberFormat="1" applyFont="1" applyBorder="1" applyAlignment="1">
      <alignment horizontal="center" wrapText="1"/>
    </xf>
    <xf numFmtId="4" fontId="0" fillId="38" borderId="45" xfId="0" applyNumberFormat="1" applyFill="1" applyBorder="1"/>
    <xf numFmtId="4" fontId="0" fillId="38" borderId="34" xfId="0" applyNumberFormat="1" applyFill="1" applyBorder="1"/>
    <xf numFmtId="4" fontId="0" fillId="37" borderId="34" xfId="0" applyNumberFormat="1" applyFill="1" applyBorder="1"/>
    <xf numFmtId="4" fontId="0" fillId="35" borderId="34" xfId="0" applyNumberFormat="1" applyFill="1" applyBorder="1"/>
    <xf numFmtId="166" fontId="0" fillId="38" borderId="46" xfId="0" applyNumberFormat="1" applyFill="1" applyBorder="1"/>
    <xf numFmtId="166" fontId="0" fillId="38" borderId="45" xfId="0" applyNumberFormat="1" applyFill="1" applyBorder="1"/>
    <xf numFmtId="166" fontId="0" fillId="38" borderId="57" xfId="0" applyNumberFormat="1" applyFill="1" applyBorder="1"/>
    <xf numFmtId="166" fontId="0" fillId="38" borderId="48" xfId="0" applyNumberFormat="1" applyFill="1" applyBorder="1"/>
    <xf numFmtId="4" fontId="52" fillId="36" borderId="31" xfId="0" applyNumberFormat="1" applyFont="1" applyFill="1" applyBorder="1"/>
    <xf numFmtId="4" fontId="52" fillId="36" borderId="34" xfId="0" applyNumberFormat="1" applyFont="1" applyFill="1" applyBorder="1"/>
    <xf numFmtId="0" fontId="52" fillId="36" borderId="49" xfId="0" applyFont="1" applyFill="1" applyBorder="1"/>
    <xf numFmtId="4" fontId="52" fillId="36" borderId="44" xfId="0" applyNumberFormat="1" applyFont="1" applyFill="1" applyBorder="1"/>
    <xf numFmtId="0" fontId="52" fillId="36" borderId="42" xfId="0" applyFont="1" applyFill="1" applyBorder="1"/>
    <xf numFmtId="0" fontId="52" fillId="36" borderId="41" xfId="0" applyFont="1" applyFill="1" applyBorder="1"/>
    <xf numFmtId="0" fontId="52" fillId="36" borderId="44" xfId="0" applyFont="1" applyFill="1" applyBorder="1"/>
    <xf numFmtId="4" fontId="52" fillId="36" borderId="41" xfId="0" applyNumberFormat="1" applyFont="1" applyFill="1" applyBorder="1"/>
    <xf numFmtId="3" fontId="52" fillId="36" borderId="42" xfId="0" applyNumberFormat="1" applyFont="1" applyFill="1" applyBorder="1"/>
    <xf numFmtId="3" fontId="52" fillId="36" borderId="43" xfId="0" applyNumberFormat="1" applyFont="1" applyFill="1" applyBorder="1"/>
    <xf numFmtId="3" fontId="52" fillId="36" borderId="49" xfId="0" applyNumberFormat="1" applyFont="1" applyFill="1" applyBorder="1"/>
    <xf numFmtId="0" fontId="55" fillId="0" borderId="0" xfId="0" applyFont="1" applyAlignment="1">
      <alignment horizontal="right"/>
    </xf>
    <xf numFmtId="3" fontId="42" fillId="35" borderId="30" xfId="0" applyNumberFormat="1" applyFont="1" applyFill="1" applyBorder="1"/>
    <xf numFmtId="3" fontId="53" fillId="35" borderId="30" xfId="0" applyNumberFormat="1" applyFont="1" applyFill="1" applyBorder="1"/>
    <xf numFmtId="0" fontId="52" fillId="35" borderId="0" xfId="0" applyFont="1" applyFill="1"/>
    <xf numFmtId="3" fontId="0" fillId="35" borderId="0" xfId="0" applyNumberFormat="1" applyFill="1"/>
    <xf numFmtId="3" fontId="52" fillId="36" borderId="30" xfId="0" applyNumberFormat="1" applyFont="1" applyFill="1" applyBorder="1"/>
    <xf numFmtId="0" fontId="0" fillId="0" borderId="39" xfId="0" applyBorder="1"/>
    <xf numFmtId="166" fontId="0" fillId="35" borderId="38" xfId="0" applyNumberFormat="1" applyFill="1" applyBorder="1"/>
    <xf numFmtId="166" fontId="0" fillId="35" borderId="37" xfId="0" applyNumberFormat="1" applyFill="1" applyBorder="1"/>
    <xf numFmtId="166" fontId="0" fillId="35" borderId="56" xfId="0" applyNumberFormat="1" applyFill="1" applyBorder="1"/>
    <xf numFmtId="166" fontId="0" fillId="35" borderId="40" xfId="0" applyNumberFormat="1" applyFill="1" applyBorder="1"/>
    <xf numFmtId="3" fontId="42" fillId="36" borderId="25" xfId="0" applyNumberFormat="1" applyFont="1" applyFill="1" applyBorder="1"/>
    <xf numFmtId="166" fontId="51" fillId="36" borderId="26" xfId="0" applyNumberFormat="1" applyFont="1" applyFill="1" applyBorder="1"/>
    <xf numFmtId="3" fontId="0" fillId="35" borderId="35" xfId="0" applyNumberFormat="1" applyFill="1" applyBorder="1"/>
    <xf numFmtId="3" fontId="42" fillId="35" borderId="35" xfId="0" applyNumberFormat="1" applyFont="1" applyFill="1" applyBorder="1"/>
    <xf numFmtId="0" fontId="0" fillId="0" borderId="35" xfId="0" applyBorder="1"/>
    <xf numFmtId="0" fontId="0" fillId="0" borderId="38" xfId="0" applyBorder="1"/>
    <xf numFmtId="3" fontId="42" fillId="36" borderId="32" xfId="0" applyNumberFormat="1" applyFont="1" applyFill="1" applyBorder="1"/>
    <xf numFmtId="3" fontId="52" fillId="36" borderId="35" xfId="0" applyNumberFormat="1" applyFont="1" applyFill="1" applyBorder="1"/>
    <xf numFmtId="0" fontId="52" fillId="0" borderId="55" xfId="0" applyFont="1" applyBorder="1"/>
    <xf numFmtId="0" fontId="52" fillId="0" borderId="65" xfId="0" applyFont="1" applyBorder="1"/>
    <xf numFmtId="0" fontId="42" fillId="36" borderId="66" xfId="0" applyFont="1" applyFill="1" applyBorder="1"/>
    <xf numFmtId="4" fontId="0" fillId="35" borderId="37" xfId="0" applyNumberFormat="1" applyFill="1" applyBorder="1"/>
    <xf numFmtId="4" fontId="52" fillId="36" borderId="28" xfId="0" applyNumberFormat="1" applyFont="1" applyFill="1" applyBorder="1"/>
    <xf numFmtId="3" fontId="53" fillId="35" borderId="35" xfId="0" applyNumberFormat="1" applyFont="1" applyFill="1" applyBorder="1"/>
    <xf numFmtId="3" fontId="42" fillId="35" borderId="29" xfId="0" applyNumberFormat="1" applyFont="1" applyFill="1" applyBorder="1"/>
    <xf numFmtId="0" fontId="0" fillId="0" borderId="29" xfId="0" applyBorder="1"/>
    <xf numFmtId="0" fontId="0" fillId="0" borderId="56" xfId="0" applyBorder="1"/>
    <xf numFmtId="4" fontId="0" fillId="35" borderId="40" xfId="0" applyNumberFormat="1" applyFill="1" applyBorder="1"/>
    <xf numFmtId="3" fontId="42" fillId="36" borderId="24" xfId="0" applyNumberFormat="1" applyFont="1" applyFill="1" applyBorder="1"/>
    <xf numFmtId="4" fontId="52" fillId="36" borderId="26" xfId="0" applyNumberFormat="1" applyFont="1" applyFill="1" applyBorder="1"/>
    <xf numFmtId="3" fontId="42" fillId="36" borderId="29" xfId="0" applyNumberFormat="1" applyFont="1" applyFill="1" applyBorder="1"/>
    <xf numFmtId="4" fontId="0" fillId="37" borderId="45" xfId="0" applyNumberFormat="1" applyFill="1" applyBorder="1"/>
    <xf numFmtId="4" fontId="0" fillId="35" borderId="45" xfId="0" applyNumberFormat="1" applyFill="1" applyBorder="1"/>
    <xf numFmtId="4" fontId="54" fillId="36" borderId="28" xfId="0" applyNumberFormat="1" applyFont="1" applyFill="1" applyBorder="1"/>
    <xf numFmtId="4" fontId="54" fillId="36" borderId="34" xfId="0" applyNumberFormat="1" applyFont="1" applyFill="1" applyBorder="1"/>
    <xf numFmtId="166" fontId="51" fillId="36" borderId="32" xfId="0" applyNumberFormat="1" applyFont="1" applyFill="1" applyBorder="1"/>
    <xf numFmtId="166" fontId="51" fillId="36" borderId="24" xfId="0" applyNumberFormat="1" applyFont="1" applyFill="1" applyBorder="1"/>
    <xf numFmtId="166" fontId="51" fillId="36" borderId="28" xfId="0" applyNumberFormat="1" applyFont="1" applyFill="1" applyBorder="1"/>
    <xf numFmtId="0" fontId="34" fillId="0" borderId="67" xfId="0" applyFont="1" applyFill="1" applyBorder="1"/>
    <xf numFmtId="4" fontId="56" fillId="0" borderId="30" xfId="0" applyNumberFormat="1" applyFont="1" applyBorder="1"/>
    <xf numFmtId="0" fontId="30" fillId="0" borderId="0" xfId="0" applyFont="1" applyAlignment="1">
      <alignment horizont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49" fillId="37" borderId="27" xfId="0" applyFont="1" applyFill="1" applyBorder="1" applyAlignment="1">
      <alignment horizontal="center" vertical="center" wrapText="1"/>
    </xf>
    <xf numFmtId="0" fontId="49" fillId="37" borderId="33" xfId="0" applyFont="1" applyFill="1" applyBorder="1" applyAlignment="1">
      <alignment horizontal="center" vertical="center" wrapText="1"/>
    </xf>
    <xf numFmtId="0" fontId="49" fillId="37" borderId="36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42" fillId="36" borderId="33" xfId="0" applyFont="1" applyFill="1" applyBorder="1" applyAlignment="1">
      <alignment horizontal="center" vertical="center" wrapText="1"/>
    </xf>
    <xf numFmtId="0" fontId="42" fillId="36" borderId="36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7" fillId="35" borderId="33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34" fillId="0" borderId="51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50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</cellXfs>
  <cellStyles count="56">
    <cellStyle name="20% - Accent1" xfId="35" builtinId="30" customBuiltin="1"/>
    <cellStyle name="20% - Accent2" xfId="39" builtinId="34" customBuiltin="1"/>
    <cellStyle name="20% - Accent3" xfId="43" builtinId="38" customBuiltin="1"/>
    <cellStyle name="20% - Accent4" xfId="47" builtinId="42" customBuiltin="1"/>
    <cellStyle name="20% - Accent5" xfId="51" builtinId="46" customBuiltin="1"/>
    <cellStyle name="20% - Accent6" xfId="11" builtinId="50" customBuiltin="1"/>
    <cellStyle name="40% - Accent1" xfId="36" builtinId="31" customBuiltin="1"/>
    <cellStyle name="40% - Accent2" xfId="40" builtinId="35" customBuiltin="1"/>
    <cellStyle name="40% - Accent3" xfId="44" builtinId="39" customBuiltin="1"/>
    <cellStyle name="40% - Accent4" xfId="48" builtinId="43" customBuiltin="1"/>
    <cellStyle name="40% - Accent5" xfId="52" builtinId="47" customBuiltin="1"/>
    <cellStyle name="40% - Accent6" xfId="54" builtinId="51" customBuiltin="1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5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10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Comma" xfId="16" builtinId="3" customBuiltin="1"/>
    <cellStyle name="Comma [0]" xfId="17" builtinId="6" customBuiltin="1"/>
    <cellStyle name="Currency" xfId="8" builtinId="4" customBuiltin="1"/>
    <cellStyle name="Currency [0]" xfId="18" builtinId="7" customBuiltin="1"/>
    <cellStyle name="Datum" xfId="9" xr:uid="{00000000-0005-0000-0000-000003000000}"/>
    <cellStyle name="Desni obrub tablice" xfId="13" xr:uid="{00000000-0005-0000-0000-00000A000000}"/>
    <cellStyle name="Explanatory Text" xfId="32" builtinId="53" customBuiltin="1"/>
    <cellStyle name="Followed Hyperlink" xfId="15" builtinId="9" customBuiltin="1"/>
    <cellStyle name="Good" xfId="22" builtinId="26" customBuiltin="1"/>
    <cellStyle name="Heading 1" xfId="6" builtinId="16" hidden="1"/>
    <cellStyle name="Heading 2" xfId="7" builtinId="17" hidden="1"/>
    <cellStyle name="Heading 3" xfId="20" builtinId="18" customBuiltin="1"/>
    <cellStyle name="Heading 4" xfId="21" builtinId="19" customBuiltin="1"/>
    <cellStyle name="Hyperlink" xfId="14" builtinId="8" customBuiltin="1"/>
    <cellStyle name="Input" xfId="25" builtinId="20" customBuiltin="1"/>
    <cellStyle name="Lijevi obrub tablice" xfId="12" xr:uid="{00000000-0005-0000-0000-000008000000}"/>
    <cellStyle name="Linked Cell" xfId="28" builtinId="24" customBuiltin="1"/>
    <cellStyle name="Naslov" xfId="5" hidden="1" xr:uid="{00000000-0005-0000-0000-00000D000000}"/>
    <cellStyle name="Naslov 1" xfId="2" xr:uid="{00000000-0005-0000-0000-000005000000}"/>
    <cellStyle name="Naslov 2" xfId="3" xr:uid="{00000000-0005-0000-0000-000007000000}"/>
    <cellStyle name="Neutral" xfId="24" builtinId="28" customBuiltin="1"/>
    <cellStyle name="Normal" xfId="0" builtinId="0" customBuiltin="1"/>
    <cellStyle name="Note" xfId="31" builtinId="10" customBuiltin="1"/>
    <cellStyle name="Output" xfId="26" builtinId="21" customBuiltin="1"/>
    <cellStyle name="Percent" xfId="19" builtinId="5" customBuiltin="1"/>
    <cellStyle name="Početni tekst" xfId="1" xr:uid="{00000000-0005-0000-0000-00000B000000}"/>
    <cellStyle name="Tekst u stupcu Od Ž do A" xfId="4" xr:uid="{00000000-0005-0000-0000-00000E000000}"/>
    <cellStyle name="Total" xfId="33" builtinId="25" customBuiltin="1"/>
    <cellStyle name="Warning Text" xfId="30" builtinId="11" customBuiltin="1"/>
  </cellStyles>
  <dxfs count="0"/>
  <tableStyles count="0" defaultTableStyle="TableStyleMedium7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Udio</a:t>
            </a:r>
            <a:r>
              <a:rPr lang="hr-HR" baseline="0"/>
              <a:t> noćenja po smještajnim kapacitetima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779792913215541E-2"/>
          <c:y val="0.16885060294585991"/>
          <c:w val="0.9030689290145355"/>
          <c:h val="0.52093864916497246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FB0-407F-9B18-C94505825C4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FB0-407F-9B18-C94505825C4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FB0-407F-9B18-C94505825C4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FB0-407F-9B18-C94505825C4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FB0-407F-9B18-C94505825C48}"/>
              </c:ext>
            </c:extLst>
          </c:dPt>
          <c:cat>
            <c:strRef>
              <c:f>'Po kapacitetima'!$L$37:$L$41</c:f>
              <c:strCache>
                <c:ptCount val="5"/>
                <c:pt idx="0">
                  <c:v>HOTELI</c:v>
                </c:pt>
                <c:pt idx="1">
                  <c:v>OBJEKTI U DOMAĆINSTVU</c:v>
                </c:pt>
                <c:pt idx="2">
                  <c:v>OSTALI UGOSTITELJSKI OBJEKTI ZA SMJEŠTAJ</c:v>
                </c:pt>
                <c:pt idx="3">
                  <c:v>KAMPOVI</c:v>
                </c:pt>
                <c:pt idx="4">
                  <c:v>NEKOMERCIALNI SMJEŠTAJ</c:v>
                </c:pt>
              </c:strCache>
            </c:strRef>
          </c:cat>
          <c:val>
            <c:numRef>
              <c:f>'Po kapacitetima'!$M$37:$M$41</c:f>
              <c:numCache>
                <c:formatCode>#,##0.00</c:formatCode>
                <c:ptCount val="5"/>
                <c:pt idx="0">
                  <c:v>9.6129834772812615</c:v>
                </c:pt>
                <c:pt idx="1">
                  <c:v>42.83021967705595</c:v>
                </c:pt>
                <c:pt idx="2">
                  <c:v>6.665884340968832</c:v>
                </c:pt>
                <c:pt idx="3">
                  <c:v>0.23164663912880212</c:v>
                </c:pt>
                <c:pt idx="4">
                  <c:v>40.659265865565153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46-4631-BA92-68AE7B24A4DF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246-4631-BA92-68AE7B24A4D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246-4631-BA92-68AE7B24A4D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246-4631-BA92-68AE7B24A4D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246-4631-BA92-68AE7B24A4D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246-4631-BA92-68AE7B24A4DF}"/>
              </c:ext>
            </c:extLst>
          </c:dPt>
          <c:cat>
            <c:strRef>
              <c:f>'[1]Turistički promet po kapaciteti'!$M$34:$Q$34</c:f>
              <c:strCache>
                <c:ptCount val="5"/>
                <c:pt idx="0">
                  <c:v>HOTELI</c:v>
                </c:pt>
                <c:pt idx="1">
                  <c:v>OBJEKTI U DOMAĆINSTVU</c:v>
                </c:pt>
                <c:pt idx="2">
                  <c:v>OSTALI OBJEKTI ZA SMJEŠTAJ</c:v>
                </c:pt>
                <c:pt idx="3">
                  <c:v>KAMPOVI</c:v>
                </c:pt>
                <c:pt idx="4">
                  <c:v>NEKOMERCIJALNI SMJEŠTAJ</c:v>
                </c:pt>
              </c:strCache>
            </c:strRef>
          </c:cat>
          <c:val>
            <c:numRef>
              <c:f>'[1]Turistički promet po kapaciteti'!$M$35:$Q$35</c:f>
              <c:numCache>
                <c:formatCode>General</c:formatCode>
                <c:ptCount val="5"/>
                <c:pt idx="0">
                  <c:v>146</c:v>
                </c:pt>
                <c:pt idx="1">
                  <c:v>474</c:v>
                </c:pt>
                <c:pt idx="2">
                  <c:v>526</c:v>
                </c:pt>
                <c:pt idx="3">
                  <c:v>0</c:v>
                </c:pt>
                <c:pt idx="4">
                  <c:v>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46-4631-BA92-68AE7B24A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034261595027278E-2"/>
          <c:y val="0.7549796567699727"/>
          <c:w val="0.90071333855797764"/>
          <c:h val="0.21402020926039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sr-Latn-RS"/>
    </a:p>
  </c:txPr>
  <c:printSettings>
    <c:headerFooter>
      <c:oddHeader>&amp;CStatistički izvještaj za siječanj, 2021.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Usporedba noćenja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 kapacitetima'!$M$24</c:f>
              <c:strCache>
                <c:ptCount val="1"/>
                <c:pt idx="0">
                  <c:v>2021.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 kapacitetima'!$L$25:$L$28</c:f>
              <c:strCache>
                <c:ptCount val="4"/>
                <c:pt idx="0">
                  <c:v>KAMPOVI</c:v>
                </c:pt>
                <c:pt idx="1">
                  <c:v>OSTALI UGOSTITELJSKI OBJEKTI ZA SMJEŠTAJ</c:v>
                </c:pt>
                <c:pt idx="2">
                  <c:v>OBJEKTI U DOMAĆINSTVU</c:v>
                </c:pt>
                <c:pt idx="3">
                  <c:v>HOTELI</c:v>
                </c:pt>
              </c:strCache>
            </c:strRef>
          </c:cat>
          <c:val>
            <c:numRef>
              <c:f>'Po kapacitetima'!$M$25:$M$28</c:f>
              <c:numCache>
                <c:formatCode>#,##0</c:formatCode>
                <c:ptCount val="4"/>
                <c:pt idx="0" formatCode="General">
                  <c:v>987</c:v>
                </c:pt>
                <c:pt idx="1">
                  <c:v>28402</c:v>
                </c:pt>
                <c:pt idx="2">
                  <c:v>182491</c:v>
                </c:pt>
                <c:pt idx="3">
                  <c:v>40959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5-471C-BECF-5FD1AA844B3D}"/>
            </c:ext>
          </c:extLst>
        </c:ser>
        <c:ser>
          <c:idx val="1"/>
          <c:order val="1"/>
          <c:tx>
            <c:strRef>
              <c:f>'Po kapacitetima'!$N$24</c:f>
              <c:strCache>
                <c:ptCount val="1"/>
                <c:pt idx="0">
                  <c:v>2020.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 kapacitetima'!$L$25:$L$28</c:f>
              <c:strCache>
                <c:ptCount val="4"/>
                <c:pt idx="0">
                  <c:v>KAMPOVI</c:v>
                </c:pt>
                <c:pt idx="1">
                  <c:v>OSTALI UGOSTITELJSKI OBJEKTI ZA SMJEŠTAJ</c:v>
                </c:pt>
                <c:pt idx="2">
                  <c:v>OBJEKTI U DOMAĆINSTVU</c:v>
                </c:pt>
                <c:pt idx="3">
                  <c:v>HOTELI</c:v>
                </c:pt>
              </c:strCache>
            </c:strRef>
          </c:cat>
          <c:val>
            <c:numRef>
              <c:f>'Po kapacitetima'!$N$25:$N$28</c:f>
              <c:numCache>
                <c:formatCode>#,##0</c:formatCode>
                <c:ptCount val="4"/>
                <c:pt idx="0" formatCode="General">
                  <c:v>914</c:v>
                </c:pt>
                <c:pt idx="1">
                  <c:v>18713</c:v>
                </c:pt>
                <c:pt idx="2">
                  <c:v>145560</c:v>
                </c:pt>
                <c:pt idx="3">
                  <c:v>29021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5-471C-BECF-5FD1AA844B3D}"/>
            </c:ext>
          </c:extLst>
        </c:ser>
        <c:ser>
          <c:idx val="2"/>
          <c:order val="2"/>
          <c:tx>
            <c:strRef>
              <c:f>'Po kapacitetima'!$O$24</c:f>
              <c:strCache>
                <c:ptCount val="1"/>
                <c:pt idx="0">
                  <c:v>2019.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 kapacitetima'!$L$25:$L$28</c:f>
              <c:strCache>
                <c:ptCount val="4"/>
                <c:pt idx="0">
                  <c:v>KAMPOVI</c:v>
                </c:pt>
                <c:pt idx="1">
                  <c:v>OSTALI UGOSTITELJSKI OBJEKTI ZA SMJEŠTAJ</c:v>
                </c:pt>
                <c:pt idx="2">
                  <c:v>OBJEKTI U DOMAĆINSTVU</c:v>
                </c:pt>
                <c:pt idx="3">
                  <c:v>HOTELI</c:v>
                </c:pt>
              </c:strCache>
            </c:strRef>
          </c:cat>
          <c:val>
            <c:numRef>
              <c:f>'Po kapacitetima'!$O$25:$O$28</c:f>
              <c:numCache>
                <c:formatCode>#,##0</c:formatCode>
                <c:ptCount val="4"/>
                <c:pt idx="0" formatCode="General">
                  <c:v>961</c:v>
                </c:pt>
                <c:pt idx="1">
                  <c:v>42655</c:v>
                </c:pt>
                <c:pt idx="2">
                  <c:v>243284</c:v>
                </c:pt>
                <c:pt idx="3">
                  <c:v>76254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5-471C-BECF-5FD1AA844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5439688"/>
        <c:axId val="298790168"/>
      </c:barChart>
      <c:catAx>
        <c:axId val="525439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98790168"/>
        <c:crosses val="autoZero"/>
        <c:auto val="1"/>
        <c:lblAlgn val="ctr"/>
        <c:lblOffset val="100"/>
        <c:noMultiLvlLbl val="0"/>
      </c:catAx>
      <c:valAx>
        <c:axId val="298790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2543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Usporedba</a:t>
            </a:r>
            <a:r>
              <a:rPr lang="hr-HR" baseline="0"/>
              <a:t> dolazaka</a:t>
            </a:r>
            <a:endParaRPr lang="hr-H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 kapacitetima'!$L$13</c:f>
              <c:strCache>
                <c:ptCount val="1"/>
                <c:pt idx="0">
                  <c:v>2021.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 kapacitetima'!$M$12:$P$12</c:f>
              <c:strCache>
                <c:ptCount val="4"/>
                <c:pt idx="0">
                  <c:v>HOTELI</c:v>
                </c:pt>
                <c:pt idx="1">
                  <c:v>OBJEKTI U DOMAĆINSTVU</c:v>
                </c:pt>
                <c:pt idx="2">
                  <c:v>OSTALI UGOSTITELJSKI OBJEKTI ZA SMJEŠTAJ</c:v>
                </c:pt>
                <c:pt idx="3">
                  <c:v>KAMPOVI</c:v>
                </c:pt>
              </c:strCache>
            </c:strRef>
          </c:cat>
          <c:val>
            <c:numRef>
              <c:f>'Po kapacitetima'!$M$13:$P$13</c:f>
              <c:numCache>
                <c:formatCode>#,##0</c:formatCode>
                <c:ptCount val="4"/>
                <c:pt idx="0">
                  <c:v>10124</c:v>
                </c:pt>
                <c:pt idx="1">
                  <c:v>28347</c:v>
                </c:pt>
                <c:pt idx="2">
                  <c:v>4519</c:v>
                </c:pt>
                <c:pt idx="3" formatCode="General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9-4087-9959-5FE74A477D76}"/>
            </c:ext>
          </c:extLst>
        </c:ser>
        <c:ser>
          <c:idx val="1"/>
          <c:order val="1"/>
          <c:tx>
            <c:strRef>
              <c:f>'Po kapacitetima'!$L$14</c:f>
              <c:strCache>
                <c:ptCount val="1"/>
                <c:pt idx="0">
                  <c:v>2020.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 kapacitetima'!$M$12:$P$12</c:f>
              <c:strCache>
                <c:ptCount val="4"/>
                <c:pt idx="0">
                  <c:v>HOTELI</c:v>
                </c:pt>
                <c:pt idx="1">
                  <c:v>OBJEKTI U DOMAĆINSTVU</c:v>
                </c:pt>
                <c:pt idx="2">
                  <c:v>OSTALI UGOSTITELJSKI OBJEKTI ZA SMJEŠTAJ</c:v>
                </c:pt>
                <c:pt idx="3">
                  <c:v>KAMPOVI</c:v>
                </c:pt>
              </c:strCache>
            </c:strRef>
          </c:cat>
          <c:val>
            <c:numRef>
              <c:f>'Po kapacitetima'!$M$14:$P$14</c:f>
              <c:numCache>
                <c:formatCode>#,##0</c:formatCode>
                <c:ptCount val="4"/>
                <c:pt idx="0">
                  <c:v>7086</c:v>
                </c:pt>
                <c:pt idx="1">
                  <c:v>21529</c:v>
                </c:pt>
                <c:pt idx="2">
                  <c:v>3416</c:v>
                </c:pt>
                <c:pt idx="3" formatCode="General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9-4087-9959-5FE74A477D76}"/>
            </c:ext>
          </c:extLst>
        </c:ser>
        <c:ser>
          <c:idx val="2"/>
          <c:order val="2"/>
          <c:tx>
            <c:strRef>
              <c:f>'Po kapacitetima'!$L$15</c:f>
              <c:strCache>
                <c:ptCount val="1"/>
                <c:pt idx="0">
                  <c:v>2019.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'Po kapacitetima'!$M$12:$P$12</c:f>
              <c:strCache>
                <c:ptCount val="4"/>
                <c:pt idx="0">
                  <c:v>HOTELI</c:v>
                </c:pt>
                <c:pt idx="1">
                  <c:v>OBJEKTI U DOMAĆINSTVU</c:v>
                </c:pt>
                <c:pt idx="2">
                  <c:v>OSTALI UGOSTITELJSKI OBJEKTI ZA SMJEŠTAJ</c:v>
                </c:pt>
                <c:pt idx="3">
                  <c:v>KAMPOVI</c:v>
                </c:pt>
              </c:strCache>
            </c:strRef>
          </c:cat>
          <c:val>
            <c:numRef>
              <c:f>'Po kapacitetima'!$M$15:$P$15</c:f>
              <c:numCache>
                <c:formatCode>#,##0</c:formatCode>
                <c:ptCount val="4"/>
                <c:pt idx="0">
                  <c:v>18438</c:v>
                </c:pt>
                <c:pt idx="1">
                  <c:v>37019</c:v>
                </c:pt>
                <c:pt idx="2">
                  <c:v>7864</c:v>
                </c:pt>
                <c:pt idx="3" formatCode="General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9-4087-9959-5FE74A47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490160"/>
        <c:axId val="426492688"/>
      </c:barChart>
      <c:catAx>
        <c:axId val="6284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6492688"/>
        <c:crosses val="autoZero"/>
        <c:auto val="1"/>
        <c:lblAlgn val="ctr"/>
        <c:lblOffset val="100"/>
        <c:noMultiLvlLbl val="0"/>
      </c:catAx>
      <c:valAx>
        <c:axId val="42649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849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TOP TRŽIŠTA</a:t>
            </a:r>
          </a:p>
        </c:rich>
      </c:tx>
      <c:layout>
        <c:manualLayout>
          <c:xMode val="edge"/>
          <c:yMode val="edge"/>
          <c:x val="0.42527293844367015"/>
          <c:y val="2.5246551460224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975541004536544"/>
          <c:y val="0.36777623127726178"/>
          <c:w val="0.68330426125767885"/>
          <c:h val="0.60786593433027303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79D-4842-8DE0-4EE0182CD32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79D-4842-8DE0-4EE0182CD32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9D-4842-8DE0-4EE0182CD32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79D-4842-8DE0-4EE0182CD32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F79D-4842-8DE0-4EE0182CD32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A83-4A18-ABBF-1404BB3D38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79D-4842-8DE0-4EE0182CD32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79D-4842-8DE0-4EE0182CD32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F79D-4842-8DE0-4EE0182CD32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79D-4842-8DE0-4EE0182CD32D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CA83-4A18-ABBF-1404BB3D38E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79D-4842-8DE0-4EE0182CD32D}"/>
                </c:ext>
              </c:extLst>
            </c:dLbl>
            <c:dLbl>
              <c:idx val="1"/>
              <c:layout>
                <c:manualLayout>
                  <c:x val="-0.1832295203955594"/>
                  <c:y val="-0.19036188112073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9D-4842-8DE0-4EE0182CD32D}"/>
                </c:ext>
              </c:extLst>
            </c:dLbl>
            <c:dLbl>
              <c:idx val="2"/>
              <c:layout>
                <c:manualLayout>
                  <c:x val="-4.2312998280763948E-3"/>
                  <c:y val="-0.15024728276147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D-4842-8DE0-4EE0182CD32D}"/>
                </c:ext>
              </c:extLst>
            </c:dLbl>
            <c:dLbl>
              <c:idx val="3"/>
              <c:layout>
                <c:manualLayout>
                  <c:x val="0.13688805876048907"/>
                  <c:y val="-0.203172305948660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9D-4842-8DE0-4EE0182CD32D}"/>
                </c:ext>
              </c:extLst>
            </c:dLbl>
            <c:dLbl>
              <c:idx val="4"/>
              <c:layout>
                <c:manualLayout>
                  <c:x val="-6.1589543563766488E-2"/>
                  <c:y val="0.138183880327035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9D-4842-8DE0-4EE0182CD32D}"/>
                </c:ext>
              </c:extLst>
            </c:dLbl>
            <c:dLbl>
              <c:idx val="5"/>
              <c:layout>
                <c:manualLayout>
                  <c:x val="-0.10212762771860488"/>
                  <c:y val="0.128370231257010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83-4A18-ABBF-1404BB3D38E1}"/>
                </c:ext>
              </c:extLst>
            </c:dLbl>
            <c:dLbl>
              <c:idx val="6"/>
              <c:layout>
                <c:manualLayout>
                  <c:x val="-0.14834440773382512"/>
                  <c:y val="1.96661288345816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9D-4842-8DE0-4EE0182CD32D}"/>
                </c:ext>
              </c:extLst>
            </c:dLbl>
            <c:dLbl>
              <c:idx val="7"/>
              <c:layout>
                <c:manualLayout>
                  <c:x val="-0.25997707841227652"/>
                  <c:y val="-0.151858149854930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23039509235522"/>
                      <c:h val="0.15258668552177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9D-4842-8DE0-4EE0182CD32D}"/>
                </c:ext>
              </c:extLst>
            </c:dLbl>
            <c:dLbl>
              <c:idx val="8"/>
              <c:layout>
                <c:manualLayout>
                  <c:x val="-0.10009444218171032"/>
                  <c:y val="-0.11190197191165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9D-4842-8DE0-4EE0182CD32D}"/>
                </c:ext>
              </c:extLst>
            </c:dLbl>
            <c:dLbl>
              <c:idx val="9"/>
              <c:layout>
                <c:manualLayout>
                  <c:x val="1.8749598661322985E-2"/>
                  <c:y val="-5.05513931467162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9D-4842-8DE0-4EE0182CD32D}"/>
                </c:ext>
              </c:extLst>
            </c:dLbl>
            <c:dLbl>
              <c:idx val="10"/>
              <c:layout>
                <c:manualLayout>
                  <c:x val="0.20584637133176439"/>
                  <c:y val="-3.98702775923417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83-4A18-ABBF-1404BB3D38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zemljama'!$Q$5:$Q$15</c:f>
              <c:strCache>
                <c:ptCount val="11"/>
                <c:pt idx="0">
                  <c:v>Njemačka</c:v>
                </c:pt>
                <c:pt idx="1">
                  <c:v>Hrvatska</c:v>
                </c:pt>
                <c:pt idx="2">
                  <c:v>Slovenija</c:v>
                </c:pt>
                <c:pt idx="3">
                  <c:v>Austrija</c:v>
                </c:pt>
                <c:pt idx="4">
                  <c:v>Češka</c:v>
                </c:pt>
                <c:pt idx="5">
                  <c:v>Mađarska</c:v>
                </c:pt>
                <c:pt idx="6">
                  <c:v>Slovačka</c:v>
                </c:pt>
                <c:pt idx="7">
                  <c:v>Poljska</c:v>
                </c:pt>
                <c:pt idx="8">
                  <c:v>BiH</c:v>
                </c:pt>
                <c:pt idx="9">
                  <c:v>Italija</c:v>
                </c:pt>
                <c:pt idx="10">
                  <c:v>Švicarska</c:v>
                </c:pt>
              </c:strCache>
            </c:strRef>
          </c:cat>
          <c:val>
            <c:numRef>
              <c:f>'Po zemljama'!$R$5:$R$15</c:f>
              <c:numCache>
                <c:formatCode>#,##0.00</c:formatCode>
                <c:ptCount val="11"/>
                <c:pt idx="0">
                  <c:v>26.20007198256598</c:v>
                </c:pt>
                <c:pt idx="1">
                  <c:v>13.488029932091173</c:v>
                </c:pt>
                <c:pt idx="2">
                  <c:v>11.900062885868081</c:v>
                </c:pt>
                <c:pt idx="3">
                  <c:v>10.860666273794786</c:v>
                </c:pt>
                <c:pt idx="4">
                  <c:v>6.8529775865273947</c:v>
                </c:pt>
                <c:pt idx="5">
                  <c:v>6.6749987145970362</c:v>
                </c:pt>
                <c:pt idx="6">
                  <c:v>5.4702795059306517</c:v>
                </c:pt>
                <c:pt idx="7">
                  <c:v>5.4473400068818494</c:v>
                </c:pt>
                <c:pt idx="8">
                  <c:v>2.1614545224431359</c:v>
                </c:pt>
                <c:pt idx="9">
                  <c:v>2.0744426294994045</c:v>
                </c:pt>
                <c:pt idx="10">
                  <c:v>1.2933131360272743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D-4842-8DE0-4EE0182CD3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86065</xdr:colOff>
      <xdr:row>3</xdr:row>
      <xdr:rowOff>979726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E91F089-36CA-454B-AF37-6D9B52A81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8315665" cy="2017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11904</xdr:colOff>
      <xdr:row>35</xdr:row>
      <xdr:rowOff>11906</xdr:rowOff>
    </xdr:from>
    <xdr:to>
      <xdr:col>16</xdr:col>
      <xdr:colOff>583404</xdr:colOff>
      <xdr:row>46</xdr:row>
      <xdr:rowOff>166688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EAFFFFE9-A4CC-4313-B85A-6A879305B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10582</xdr:colOff>
      <xdr:row>18</xdr:row>
      <xdr:rowOff>14654</xdr:rowOff>
    </xdr:from>
    <xdr:to>
      <xdr:col>16</xdr:col>
      <xdr:colOff>586153</xdr:colOff>
      <xdr:row>32</xdr:row>
      <xdr:rowOff>171449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7AAAA120-929B-4734-BC53-6ED57B5326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11904</xdr:colOff>
      <xdr:row>4</xdr:row>
      <xdr:rowOff>11907</xdr:rowOff>
    </xdr:from>
    <xdr:to>
      <xdr:col>16</xdr:col>
      <xdr:colOff>590549</xdr:colOff>
      <xdr:row>17</xdr:row>
      <xdr:rowOff>169333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id="{20F2E188-3C1D-4C6A-B202-EBED8476DC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7142</xdr:colOff>
      <xdr:row>3</xdr:row>
      <xdr:rowOff>8011</xdr:rowOff>
    </xdr:from>
    <xdr:to>
      <xdr:col>22</xdr:col>
      <xdr:colOff>598715</xdr:colOff>
      <xdr:row>14</xdr:row>
      <xdr:rowOff>183698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5042F267-BCC5-4132-93B9-38B4B0A0C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zm-pult/Documents/STATISTIKA/Statistika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Turistički promet po kapaciteti"/>
      <sheetName val="Turistički promet po zemljama"/>
    </sheetNames>
    <sheetDataSet>
      <sheetData sheetId="0"/>
      <sheetData sheetId="1">
        <row r="34">
          <cell r="M34" t="str">
            <v>HOTELI</v>
          </cell>
          <cell r="N34" t="str">
            <v>OBJEKTI U DOMAĆINSTVU</v>
          </cell>
          <cell r="O34" t="str">
            <v>OSTALI OBJEKTI ZA SMJEŠTAJ</v>
          </cell>
          <cell r="P34" t="str">
            <v>KAMPOVI</v>
          </cell>
          <cell r="Q34" t="str">
            <v>NEKOMERCIJALNI SMJEŠTAJ</v>
          </cell>
        </row>
        <row r="35">
          <cell r="M35">
            <v>146</v>
          </cell>
          <cell r="N35">
            <v>474</v>
          </cell>
          <cell r="O35">
            <v>526</v>
          </cell>
          <cell r="P35">
            <v>0</v>
          </cell>
          <cell r="Q35">
            <v>1146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Prilagođeno 8">
      <a:dk1>
        <a:sysClr val="windowText" lastClr="000000"/>
      </a:dk1>
      <a:lt1>
        <a:sysClr val="window" lastClr="FFFFFF"/>
      </a:lt1>
      <a:dk2>
        <a:srgbClr val="151515"/>
      </a:dk2>
      <a:lt2>
        <a:srgbClr val="FEEAEA"/>
      </a:lt2>
      <a:accent1>
        <a:srgbClr val="0070C0"/>
      </a:accent1>
      <a:accent2>
        <a:srgbClr val="FE9999"/>
      </a:accent2>
      <a:accent3>
        <a:srgbClr val="FEC1C1"/>
      </a:accent3>
      <a:accent4>
        <a:srgbClr val="40AFFF"/>
      </a:accent4>
      <a:accent5>
        <a:srgbClr val="FFFF00"/>
      </a:accent5>
      <a:accent6>
        <a:srgbClr val="809EC2"/>
      </a:accent6>
      <a:hlink>
        <a:srgbClr val="595959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autoPageBreaks="0"/>
  </sheetPr>
  <dimension ref="A1:C27"/>
  <sheetViews>
    <sheetView showGridLines="0" showRowColHeaders="0" zoomScale="110" zoomScaleNormal="110" workbookViewId="0">
      <selection activeCell="A24" sqref="A24"/>
    </sheetView>
  </sheetViews>
  <sheetFormatPr defaultColWidth="11.140625" defaultRowHeight="15" customHeight="1"/>
  <cols>
    <col min="1" max="1" width="119.85546875" style="3" customWidth="1"/>
    <col min="2" max="2" width="3.5703125" style="3" customWidth="1"/>
    <col min="3" max="16384" width="11.140625" style="3"/>
  </cols>
  <sheetData>
    <row r="1" spans="1:3" ht="15" customHeight="1">
      <c r="A1" s="4"/>
      <c r="B1" s="5"/>
    </row>
    <row r="2" spans="1:3" ht="59.25">
      <c r="A2" s="6"/>
      <c r="B2" s="5"/>
    </row>
    <row r="3" spans="1:3" ht="22.5">
      <c r="A3" s="7"/>
      <c r="B3" s="5"/>
    </row>
    <row r="4" spans="1:3" ht="200.25" customHeight="1">
      <c r="A4" s="9" t="s">
        <v>109</v>
      </c>
      <c r="B4" s="8"/>
      <c r="C4" s="8"/>
    </row>
    <row r="5" spans="1:3" ht="15" customHeight="1">
      <c r="A5" s="253"/>
      <c r="B5" s="253"/>
      <c r="C5" s="253"/>
    </row>
    <row r="6" spans="1:3" ht="15" customHeight="1">
      <c r="A6" s="253"/>
      <c r="B6" s="253"/>
      <c r="C6" s="253"/>
    </row>
    <row r="10" spans="1:3" ht="15" customHeight="1">
      <c r="A10" s="212" t="s">
        <v>0</v>
      </c>
    </row>
    <row r="11" spans="1:3" ht="15" customHeight="1">
      <c r="A11" s="142"/>
      <c r="B11" s="142"/>
      <c r="C11" s="142"/>
    </row>
    <row r="12" spans="1:3" ht="15" customHeight="1">
      <c r="A12" s="142"/>
      <c r="B12" s="142"/>
      <c r="C12" s="142"/>
    </row>
    <row r="13" spans="1:3" ht="15" customHeight="1">
      <c r="A13" s="142"/>
      <c r="B13" s="142"/>
      <c r="C13" s="142"/>
    </row>
    <row r="14" spans="1:3" ht="15" customHeight="1">
      <c r="A14" s="142"/>
      <c r="B14" s="142"/>
      <c r="C14" s="142"/>
    </row>
    <row r="15" spans="1:3" ht="15" customHeight="1">
      <c r="A15" s="142"/>
      <c r="B15" s="142"/>
      <c r="C15" s="142"/>
    </row>
    <row r="16" spans="1:3" ht="15" customHeight="1">
      <c r="A16" s="142"/>
      <c r="B16" s="142"/>
      <c r="C16" s="142"/>
    </row>
    <row r="17" spans="1:3" ht="15" customHeight="1">
      <c r="A17" s="142"/>
      <c r="B17" s="142"/>
      <c r="C17" s="142"/>
    </row>
    <row r="18" spans="1:3" ht="15" customHeight="1">
      <c r="A18" s="142"/>
      <c r="B18" s="142"/>
      <c r="C18" s="142"/>
    </row>
    <row r="19" spans="1:3" ht="15" customHeight="1">
      <c r="A19" s="142"/>
      <c r="B19" s="142"/>
      <c r="C19" s="142"/>
    </row>
    <row r="20" spans="1:3" ht="15" customHeight="1">
      <c r="A20" s="142"/>
      <c r="B20" s="142"/>
      <c r="C20" s="142"/>
    </row>
    <row r="21" spans="1:3" ht="15" customHeight="1">
      <c r="A21" s="142"/>
      <c r="B21" s="142"/>
      <c r="C21" s="142"/>
    </row>
    <row r="22" spans="1:3" ht="15" customHeight="1">
      <c r="A22" s="142"/>
      <c r="B22" s="142"/>
      <c r="C22" s="142"/>
    </row>
    <row r="23" spans="1:3" ht="15" customHeight="1">
      <c r="A23" s="142"/>
      <c r="B23" s="142"/>
      <c r="C23" s="142"/>
    </row>
    <row r="24" spans="1:3" ht="15" customHeight="1">
      <c r="A24" s="142"/>
      <c r="B24" s="142"/>
      <c r="C24" s="142"/>
    </row>
    <row r="25" spans="1:3" ht="15" customHeight="1">
      <c r="A25" s="142"/>
      <c r="B25" s="142"/>
      <c r="C25" s="142"/>
    </row>
    <row r="26" spans="1:3" ht="15" customHeight="1">
      <c r="A26" s="142"/>
      <c r="B26" s="142"/>
      <c r="C26" s="142"/>
    </row>
    <row r="27" spans="1:3" ht="15" customHeight="1">
      <c r="A27" s="142"/>
      <c r="B27" s="142"/>
      <c r="C27" s="142"/>
    </row>
  </sheetData>
  <mergeCells count="2">
    <mergeCell ref="A5:C5"/>
    <mergeCell ref="A6:C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C72"/>
  <sheetViews>
    <sheetView showGridLines="0" showRowColHeaders="0" zoomScale="80" zoomScaleNormal="80" zoomScalePageLayoutView="60" workbookViewId="0">
      <selection activeCell="H39" sqref="H39"/>
    </sheetView>
  </sheetViews>
  <sheetFormatPr defaultColWidth="9.140625" defaultRowHeight="15" customHeight="1"/>
  <cols>
    <col min="1" max="1" width="17.7109375" style="2" customWidth="1"/>
    <col min="2" max="2" width="10.7109375" style="1" customWidth="1"/>
    <col min="3" max="4" width="9.140625" style="1"/>
    <col min="5" max="5" width="9.140625" style="1" customWidth="1"/>
    <col min="6" max="6" width="9.140625" style="1"/>
    <col min="7" max="9" width="9.140625" style="1" customWidth="1"/>
    <col min="10" max="16384" width="9.140625" style="1"/>
  </cols>
  <sheetData>
    <row r="1" spans="1:29" ht="6.95" customHeight="1">
      <c r="A1" s="260" t="s">
        <v>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92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6.9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92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</row>
    <row r="3" spans="1:29" ht="6.95" customHeight="1" thickBo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92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</row>
    <row r="4" spans="1:29" ht="15" customHeight="1" thickBot="1">
      <c r="A4" s="273" t="s">
        <v>2</v>
      </c>
      <c r="B4" s="274"/>
      <c r="C4" s="270" t="s">
        <v>3</v>
      </c>
      <c r="D4" s="271"/>
      <c r="E4" s="271"/>
      <c r="F4" s="272"/>
      <c r="G4" s="270" t="s">
        <v>4</v>
      </c>
      <c r="H4" s="271"/>
      <c r="I4" s="271"/>
      <c r="J4" s="272"/>
      <c r="K4" s="267" t="s">
        <v>88</v>
      </c>
      <c r="L4" s="268"/>
      <c r="M4" s="268"/>
      <c r="N4" s="268"/>
      <c r="O4" s="268"/>
      <c r="P4" s="268"/>
      <c r="Q4" s="269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ht="15" customHeight="1" thickBot="1">
      <c r="A5" s="275"/>
      <c r="B5" s="276"/>
      <c r="C5" s="110" t="s">
        <v>5</v>
      </c>
      <c r="D5" s="111" t="s">
        <v>6</v>
      </c>
      <c r="E5" s="111" t="s">
        <v>7</v>
      </c>
      <c r="F5" s="112" t="s">
        <v>8</v>
      </c>
      <c r="G5" s="113" t="s">
        <v>5</v>
      </c>
      <c r="H5" s="111" t="s">
        <v>6</v>
      </c>
      <c r="I5" s="111" t="s">
        <v>7</v>
      </c>
      <c r="J5" s="114" t="s">
        <v>8</v>
      </c>
      <c r="K5" s="138"/>
      <c r="L5" s="139"/>
      <c r="M5" s="139"/>
      <c r="N5" s="139"/>
      <c r="O5" s="139"/>
      <c r="P5" s="139"/>
      <c r="Q5" s="140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1:29" ht="15" customHeight="1">
      <c r="A6" s="279" t="s">
        <v>9</v>
      </c>
      <c r="B6" s="43" t="s">
        <v>10</v>
      </c>
      <c r="C6" s="124">
        <v>2567</v>
      </c>
      <c r="D6" s="45">
        <v>7557</v>
      </c>
      <c r="E6" s="45">
        <f>SUM(C6:D6)</f>
        <v>10124</v>
      </c>
      <c r="F6" s="46">
        <f>E6/E42*100</f>
        <v>18.871511920517456</v>
      </c>
      <c r="G6" s="117">
        <v>7118</v>
      </c>
      <c r="H6" s="45">
        <v>33841</v>
      </c>
      <c r="I6" s="45">
        <f>SUM(G6:H6)</f>
        <v>40959</v>
      </c>
      <c r="J6" s="103">
        <f>I6/I42*100</f>
        <v>9.6129834772812615</v>
      </c>
      <c r="K6" s="88"/>
      <c r="L6" s="89"/>
      <c r="M6" s="137"/>
      <c r="N6" s="137"/>
      <c r="O6" s="137"/>
      <c r="P6" s="89"/>
      <c r="Q6" s="90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</row>
    <row r="7" spans="1:29" ht="15" customHeight="1">
      <c r="A7" s="280"/>
      <c r="B7" s="10" t="s">
        <v>11</v>
      </c>
      <c r="C7" s="123">
        <v>1445</v>
      </c>
      <c r="D7" s="12">
        <v>5641</v>
      </c>
      <c r="E7" s="12">
        <f>SUM(C7:D7)</f>
        <v>7086</v>
      </c>
      <c r="F7" s="13">
        <f>E7/E43*100</f>
        <v>15.71419067260994</v>
      </c>
      <c r="G7" s="121">
        <v>3661</v>
      </c>
      <c r="H7" s="12">
        <v>25360</v>
      </c>
      <c r="I7" s="12">
        <f>SUM(G7:H7)</f>
        <v>29021</v>
      </c>
      <c r="J7" s="104">
        <f>I7/I43*100</f>
        <v>6.8948558829958095</v>
      </c>
      <c r="K7" s="91"/>
      <c r="L7" s="129"/>
      <c r="M7" s="92"/>
      <c r="N7" s="92"/>
      <c r="O7" s="92"/>
      <c r="P7" s="92"/>
      <c r="Q7" s="93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</row>
    <row r="8" spans="1:29" ht="15" customHeight="1">
      <c r="A8" s="280"/>
      <c r="B8" s="10" t="s">
        <v>12</v>
      </c>
      <c r="C8" s="123">
        <v>2445</v>
      </c>
      <c r="D8" s="12">
        <v>15993</v>
      </c>
      <c r="E8" s="12">
        <f>SUM(C8:D8)</f>
        <v>18438</v>
      </c>
      <c r="F8" s="13">
        <f>E8/E44*100</f>
        <v>24.79292168674699</v>
      </c>
      <c r="G8" s="121">
        <v>6239</v>
      </c>
      <c r="H8" s="12">
        <v>70015</v>
      </c>
      <c r="I8" s="12">
        <f>SUM(G8:H8)</f>
        <v>76254</v>
      </c>
      <c r="J8" s="104">
        <f>I8/I44*100</f>
        <v>11.623979048972114</v>
      </c>
      <c r="K8" s="91"/>
      <c r="L8" s="129"/>
      <c r="M8" s="92"/>
      <c r="N8" s="92"/>
      <c r="O8" s="92"/>
      <c r="P8" s="92"/>
      <c r="Q8" s="93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</row>
    <row r="9" spans="1:29" ht="15" customHeight="1">
      <c r="A9" s="280"/>
      <c r="B9" s="10" t="s">
        <v>13</v>
      </c>
      <c r="C9" s="14">
        <f>C6/C7*100</f>
        <v>177.64705882352939</v>
      </c>
      <c r="D9" s="15">
        <f>D6/D7*100</f>
        <v>133.96560893458607</v>
      </c>
      <c r="E9" s="15">
        <f>E6/E7*100</f>
        <v>142.87327123906294</v>
      </c>
      <c r="F9" s="13"/>
      <c r="G9" s="16">
        <f>G6/G7*100</f>
        <v>194.42775198033326</v>
      </c>
      <c r="H9" s="15">
        <f>H6/H7*100</f>
        <v>133.44242902208202</v>
      </c>
      <c r="I9" s="15">
        <f>I6/I7*100</f>
        <v>141.13572929947281</v>
      </c>
      <c r="J9" s="104"/>
      <c r="K9" s="91"/>
      <c r="L9" s="129"/>
      <c r="M9" s="92"/>
      <c r="N9" s="92"/>
      <c r="O9" s="92"/>
      <c r="P9" s="92"/>
      <c r="Q9" s="93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</row>
    <row r="10" spans="1:29" ht="15" customHeight="1">
      <c r="A10" s="280"/>
      <c r="B10" s="10" t="s">
        <v>14</v>
      </c>
      <c r="C10" s="14">
        <f>C6/C8*100</f>
        <v>104.98977505112475</v>
      </c>
      <c r="D10" s="15">
        <f>D6/D8*100</f>
        <v>47.251922716188332</v>
      </c>
      <c r="E10" s="15">
        <f>E6/E8*100</f>
        <v>54.908341468705935</v>
      </c>
      <c r="F10" s="13"/>
      <c r="G10" s="16">
        <f>G6/G8*100</f>
        <v>114.08879628145536</v>
      </c>
      <c r="H10" s="15">
        <f>H6/H8*100</f>
        <v>48.333928443904881</v>
      </c>
      <c r="I10" s="15">
        <f>I6/I8*100</f>
        <v>53.713903532929422</v>
      </c>
      <c r="J10" s="104"/>
      <c r="K10" s="91"/>
      <c r="L10" s="130"/>
      <c r="M10" s="130"/>
      <c r="N10" s="130"/>
      <c r="O10" s="130"/>
      <c r="P10" s="92"/>
      <c r="Q10" s="93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</row>
    <row r="11" spans="1:29" ht="15" customHeight="1" thickBot="1">
      <c r="A11" s="281"/>
      <c r="B11" s="24" t="s">
        <v>8</v>
      </c>
      <c r="C11" s="68">
        <f>C6/E6*100</f>
        <v>25.355590675622285</v>
      </c>
      <c r="D11" s="26">
        <f>D6/E6*100</f>
        <v>74.644409324377719</v>
      </c>
      <c r="E11" s="26">
        <f>SUM(C11:D11)</f>
        <v>100</v>
      </c>
      <c r="F11" s="27"/>
      <c r="G11" s="25">
        <f>G6/I6*100</f>
        <v>17.378353963719817</v>
      </c>
      <c r="H11" s="26">
        <f>H6/I6*100</f>
        <v>82.621646036280183</v>
      </c>
      <c r="I11" s="26">
        <f>SUM(G11:H11)</f>
        <v>100</v>
      </c>
      <c r="J11" s="105"/>
      <c r="K11" s="91"/>
      <c r="L11" s="92"/>
      <c r="M11" s="92"/>
      <c r="N11" s="92"/>
      <c r="O11" s="92"/>
      <c r="P11" s="92"/>
      <c r="Q11" s="93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</row>
    <row r="12" spans="1:29" ht="15" customHeight="1">
      <c r="A12" s="282" t="s">
        <v>15</v>
      </c>
      <c r="B12" s="47" t="s">
        <v>10</v>
      </c>
      <c r="C12" s="122">
        <v>4353</v>
      </c>
      <c r="D12" s="49">
        <v>23994</v>
      </c>
      <c r="E12" s="49">
        <f>SUM(C12:D12)</f>
        <v>28347</v>
      </c>
      <c r="F12" s="50">
        <f>E12/E42*100</f>
        <v>52.839860570022559</v>
      </c>
      <c r="G12" s="120">
        <v>23819</v>
      </c>
      <c r="H12" s="49">
        <v>158672</v>
      </c>
      <c r="I12" s="49">
        <f>SUM(G12:H12)</f>
        <v>182491</v>
      </c>
      <c r="J12" s="106">
        <f>I12/I42*100</f>
        <v>42.83021967705595</v>
      </c>
      <c r="K12" s="91"/>
      <c r="L12" s="92"/>
      <c r="M12" s="129" t="s">
        <v>9</v>
      </c>
      <c r="N12" s="129" t="s">
        <v>15</v>
      </c>
      <c r="O12" s="129" t="s">
        <v>16</v>
      </c>
      <c r="P12" s="130" t="s">
        <v>17</v>
      </c>
      <c r="Q12" s="93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</row>
    <row r="13" spans="1:29" ht="15" customHeight="1">
      <c r="A13" s="282"/>
      <c r="B13" s="10" t="s">
        <v>11</v>
      </c>
      <c r="C13" s="123">
        <v>3465</v>
      </c>
      <c r="D13" s="12">
        <v>18064</v>
      </c>
      <c r="E13" s="12">
        <f>SUM(C13:D13)</f>
        <v>21529</v>
      </c>
      <c r="F13" s="13">
        <f>E13/E43*100</f>
        <v>47.743552214312643</v>
      </c>
      <c r="G13" s="121">
        <v>21209</v>
      </c>
      <c r="H13" s="12">
        <v>124351</v>
      </c>
      <c r="I13" s="12">
        <f>SUM(G13:H13)</f>
        <v>145560</v>
      </c>
      <c r="J13" s="104">
        <f>I13/I43*100</f>
        <v>34.582379047202714</v>
      </c>
      <c r="K13" s="91"/>
      <c r="L13" s="129" t="s">
        <v>10</v>
      </c>
      <c r="M13" s="143">
        <f>E6</f>
        <v>10124</v>
      </c>
      <c r="N13" s="143">
        <f>E12</f>
        <v>28347</v>
      </c>
      <c r="O13" s="143">
        <f>E18</f>
        <v>4519</v>
      </c>
      <c r="P13" s="92">
        <f>E24</f>
        <v>204</v>
      </c>
      <c r="Q13" s="93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</row>
    <row r="14" spans="1:29" ht="15" customHeight="1">
      <c r="A14" s="282"/>
      <c r="B14" s="10" t="s">
        <v>12</v>
      </c>
      <c r="C14" s="123">
        <v>4007</v>
      </c>
      <c r="D14" s="12">
        <v>33012</v>
      </c>
      <c r="E14" s="12">
        <f>SUM(C14:D14)</f>
        <v>37019</v>
      </c>
      <c r="F14" s="13">
        <f>E14/E44*100</f>
        <v>49.778130378657487</v>
      </c>
      <c r="G14" s="121">
        <v>25588</v>
      </c>
      <c r="H14" s="12">
        <v>217696</v>
      </c>
      <c r="I14" s="12">
        <f>SUM(G14:H14)</f>
        <v>243284</v>
      </c>
      <c r="J14" s="104">
        <f>I14/I44*100</f>
        <v>37.08563641186209</v>
      </c>
      <c r="K14" s="91"/>
      <c r="L14" s="130" t="s">
        <v>11</v>
      </c>
      <c r="M14" s="143">
        <f>E7</f>
        <v>7086</v>
      </c>
      <c r="N14" s="143">
        <f>E13</f>
        <v>21529</v>
      </c>
      <c r="O14" s="144">
        <f>E19</f>
        <v>3416</v>
      </c>
      <c r="P14" s="92">
        <f>E25</f>
        <v>203</v>
      </c>
      <c r="Q14" s="93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</row>
    <row r="15" spans="1:29" ht="15" customHeight="1">
      <c r="A15" s="282"/>
      <c r="B15" s="10" t="s">
        <v>13</v>
      </c>
      <c r="C15" s="18">
        <f>C12/C13*100</f>
        <v>125.62770562770562</v>
      </c>
      <c r="D15" s="19">
        <f>D12/D13*11</f>
        <v>14.611049601417184</v>
      </c>
      <c r="E15" s="19">
        <f>E12/E13*100</f>
        <v>131.66891170049701</v>
      </c>
      <c r="F15" s="13"/>
      <c r="G15" s="23">
        <f>G12/G13*100</f>
        <v>112.30609646848035</v>
      </c>
      <c r="H15" s="19">
        <f>H12/H13*100</f>
        <v>127.60009971773447</v>
      </c>
      <c r="I15" s="19">
        <f>I12/I13*100</f>
        <v>125.3716680406705</v>
      </c>
      <c r="J15" s="104"/>
      <c r="K15" s="91"/>
      <c r="L15" s="130" t="s">
        <v>12</v>
      </c>
      <c r="M15" s="143">
        <f>E8</f>
        <v>18438</v>
      </c>
      <c r="N15" s="143">
        <f>E14</f>
        <v>37019</v>
      </c>
      <c r="O15" s="144">
        <f>E20</f>
        <v>7864</v>
      </c>
      <c r="P15" s="92">
        <f>E26</f>
        <v>165</v>
      </c>
      <c r="Q15" s="93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</row>
    <row r="16" spans="1:29" ht="15" customHeight="1">
      <c r="A16" s="282"/>
      <c r="B16" s="10" t="s">
        <v>14</v>
      </c>
      <c r="C16" s="18">
        <f>C12/C14*100</f>
        <v>108.63488894434738</v>
      </c>
      <c r="D16" s="19">
        <f>D12/D14*100</f>
        <v>72.682660850599774</v>
      </c>
      <c r="E16" s="19">
        <f>E12/E14*100</f>
        <v>76.574191631324453</v>
      </c>
      <c r="F16" s="13"/>
      <c r="G16" s="23">
        <f>G12/G14*100</f>
        <v>93.086603095200871</v>
      </c>
      <c r="H16" s="19">
        <f>H12/H14*100</f>
        <v>72.886961634572984</v>
      </c>
      <c r="I16" s="19">
        <f>I12/I14*100</f>
        <v>75.011509182683611</v>
      </c>
      <c r="J16" s="104"/>
      <c r="K16" s="91"/>
      <c r="L16" s="92"/>
      <c r="M16" s="92"/>
      <c r="N16" s="92"/>
      <c r="O16" s="92"/>
      <c r="P16" s="92"/>
      <c r="Q16" s="93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</row>
    <row r="17" spans="1:29" ht="15" customHeight="1" thickBot="1">
      <c r="A17" s="282"/>
      <c r="B17" s="17" t="s">
        <v>8</v>
      </c>
      <c r="C17" s="69">
        <f>C12/E12*100</f>
        <v>15.356122340988465</v>
      </c>
      <c r="D17" s="21">
        <f>D12/E12*100</f>
        <v>84.643877659011537</v>
      </c>
      <c r="E17" s="21">
        <f>SUM(C17:D17)</f>
        <v>100</v>
      </c>
      <c r="F17" s="22"/>
      <c r="G17" s="20">
        <f>G12/I12*100</f>
        <v>13.052150517011798</v>
      </c>
      <c r="H17" s="21">
        <f>H12/I12*100</f>
        <v>86.947849482988204</v>
      </c>
      <c r="I17" s="21">
        <f>SUM(G17:H17)</f>
        <v>100</v>
      </c>
      <c r="J17" s="107"/>
      <c r="K17" s="91"/>
      <c r="L17" s="92"/>
      <c r="M17" s="92"/>
      <c r="N17" s="92"/>
      <c r="O17" s="92"/>
      <c r="P17" s="92"/>
      <c r="Q17" s="93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</row>
    <row r="18" spans="1:29" ht="15" customHeight="1" thickBot="1">
      <c r="A18" s="283" t="s">
        <v>16</v>
      </c>
      <c r="B18" s="43" t="s">
        <v>10</v>
      </c>
      <c r="C18" s="124">
        <v>613</v>
      </c>
      <c r="D18" s="45">
        <v>3906</v>
      </c>
      <c r="E18" s="45">
        <f>SUM(C18:D18)</f>
        <v>4519</v>
      </c>
      <c r="F18" s="46">
        <f>E18/E42*100</f>
        <v>8.4235837977892523</v>
      </c>
      <c r="G18" s="117">
        <v>3166</v>
      </c>
      <c r="H18" s="45">
        <v>25236</v>
      </c>
      <c r="I18" s="45">
        <f>SUM(G18:H18)</f>
        <v>28402</v>
      </c>
      <c r="J18" s="103">
        <f>I18/I42*100</f>
        <v>6.665884340968832</v>
      </c>
      <c r="K18" s="94"/>
      <c r="L18" s="95"/>
      <c r="M18" s="95"/>
      <c r="N18" s="95"/>
      <c r="O18" s="95"/>
      <c r="P18" s="95"/>
      <c r="Q18" s="96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</row>
    <row r="19" spans="1:29" ht="15" customHeight="1">
      <c r="A19" s="284"/>
      <c r="B19" s="10" t="s">
        <v>11</v>
      </c>
      <c r="C19" s="123">
        <v>546</v>
      </c>
      <c r="D19" s="12">
        <v>2870</v>
      </c>
      <c r="E19" s="12">
        <f>SUM(C19:D19)</f>
        <v>3416</v>
      </c>
      <c r="F19" s="13">
        <f>E19/E43*100</f>
        <v>7.5754551704255642</v>
      </c>
      <c r="G19" s="121">
        <v>2624</v>
      </c>
      <c r="H19" s="12">
        <v>16089</v>
      </c>
      <c r="I19" s="12">
        <f>SUM(G19:H19)</f>
        <v>18713</v>
      </c>
      <c r="J19" s="104">
        <f>I19/I43*100</f>
        <v>4.4458646545088234</v>
      </c>
      <c r="K19" s="91"/>
      <c r="L19" s="92"/>
      <c r="M19" s="92"/>
      <c r="N19" s="92"/>
      <c r="O19" s="92"/>
      <c r="P19" s="92"/>
      <c r="Q19" s="93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</row>
    <row r="20" spans="1:29" ht="15" customHeight="1">
      <c r="A20" s="284"/>
      <c r="B20" s="10" t="s">
        <v>12</v>
      </c>
      <c r="C20" s="123">
        <v>1126</v>
      </c>
      <c r="D20" s="12">
        <v>6738</v>
      </c>
      <c r="E20" s="12">
        <f>SUM(C20:D20)</f>
        <v>7864</v>
      </c>
      <c r="F20" s="13">
        <f>E20/E44*100</f>
        <v>10.574440619621342</v>
      </c>
      <c r="G20" s="121">
        <v>5409</v>
      </c>
      <c r="H20" s="12">
        <v>37246</v>
      </c>
      <c r="I20" s="12">
        <f>SUM(G20:H20)</f>
        <v>42655</v>
      </c>
      <c r="J20" s="104">
        <f>I20/I44*100</f>
        <v>6.5022271137763985</v>
      </c>
      <c r="K20" s="91"/>
      <c r="L20" s="92"/>
      <c r="M20" s="92"/>
      <c r="N20" s="92"/>
      <c r="O20" s="92"/>
      <c r="P20" s="92"/>
      <c r="Q20" s="93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</row>
    <row r="21" spans="1:29" ht="15" customHeight="1">
      <c r="A21" s="284"/>
      <c r="B21" s="10" t="s">
        <v>13</v>
      </c>
      <c r="C21" s="18">
        <f>C18/C19*100</f>
        <v>112.27106227106228</v>
      </c>
      <c r="D21" s="19">
        <f>D18/D19*100</f>
        <v>136.09756097560975</v>
      </c>
      <c r="E21" s="19">
        <f>E18/E19*100</f>
        <v>132.28922716627636</v>
      </c>
      <c r="F21" s="13"/>
      <c r="G21" s="23">
        <f>G18/G19*100</f>
        <v>120.65548780487805</v>
      </c>
      <c r="H21" s="19">
        <f>H18/H19*100</f>
        <v>156.85250792466903</v>
      </c>
      <c r="I21" s="19">
        <f>I18/I19*100</f>
        <v>151.7768396302036</v>
      </c>
      <c r="J21" s="104"/>
      <c r="K21" s="91"/>
      <c r="L21" s="92"/>
      <c r="M21" s="92"/>
      <c r="N21" s="92"/>
      <c r="O21" s="92"/>
      <c r="P21" s="92"/>
      <c r="Q21" s="93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</row>
    <row r="22" spans="1:29" ht="15" customHeight="1">
      <c r="A22" s="284"/>
      <c r="B22" s="10" t="s">
        <v>14</v>
      </c>
      <c r="C22" s="18">
        <f>C18/C20*100</f>
        <v>54.4404973357016</v>
      </c>
      <c r="D22" s="19">
        <f>D18/D20*100</f>
        <v>57.969723953695464</v>
      </c>
      <c r="E22" s="19">
        <f>E18/E20*100</f>
        <v>57.464394710071211</v>
      </c>
      <c r="F22" s="13"/>
      <c r="G22" s="23">
        <f>G18/G20*100</f>
        <v>58.532076169347377</v>
      </c>
      <c r="H22" s="19">
        <f>H18/H20*100</f>
        <v>67.754926703538629</v>
      </c>
      <c r="I22" s="19">
        <f>I18/I20*100</f>
        <v>66.58539444379322</v>
      </c>
      <c r="J22" s="104"/>
      <c r="K22" s="91"/>
      <c r="P22" s="92"/>
      <c r="Q22" s="93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</row>
    <row r="23" spans="1:29" ht="15" customHeight="1" thickBot="1">
      <c r="A23" s="285"/>
      <c r="B23" s="24" t="s">
        <v>8</v>
      </c>
      <c r="C23" s="68">
        <f>C18/E18*100</f>
        <v>13.564947997344545</v>
      </c>
      <c r="D23" s="26">
        <f>D18/E18*100</f>
        <v>86.435052002655453</v>
      </c>
      <c r="E23" s="26">
        <f>SUM(C23:D23)</f>
        <v>100</v>
      </c>
      <c r="F23" s="27"/>
      <c r="G23" s="25">
        <f>G18/I18*100</f>
        <v>11.147102316738259</v>
      </c>
      <c r="H23" s="26">
        <f>H18/I18*100</f>
        <v>88.852897683261745</v>
      </c>
      <c r="I23" s="26">
        <f>SUM(G23:H23)</f>
        <v>100</v>
      </c>
      <c r="J23" s="105"/>
      <c r="K23" s="91"/>
      <c r="L23" s="92"/>
      <c r="M23" s="92"/>
      <c r="N23" s="92"/>
      <c r="O23" s="92"/>
      <c r="P23" s="92"/>
      <c r="Q23" s="93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</row>
    <row r="24" spans="1:29" ht="15" customHeight="1">
      <c r="A24" s="286" t="s">
        <v>17</v>
      </c>
      <c r="B24" s="47" t="s">
        <v>10</v>
      </c>
      <c r="C24" s="122">
        <v>0</v>
      </c>
      <c r="D24" s="49">
        <v>204</v>
      </c>
      <c r="E24" s="48">
        <f>SUM(C24:D24)</f>
        <v>204</v>
      </c>
      <c r="F24" s="50">
        <f>E24/E42*100</f>
        <v>0.38026357485041101</v>
      </c>
      <c r="G24" s="120">
        <v>0</v>
      </c>
      <c r="H24" s="49">
        <v>987</v>
      </c>
      <c r="I24" s="48">
        <f>SUM(G24:H24)</f>
        <v>987</v>
      </c>
      <c r="J24" s="106">
        <f>I24/I42*100</f>
        <v>0.23164663912880212</v>
      </c>
      <c r="K24" s="91"/>
      <c r="M24" s="136" t="s">
        <v>10</v>
      </c>
      <c r="N24" s="129" t="s">
        <v>11</v>
      </c>
      <c r="O24" s="129" t="s">
        <v>12</v>
      </c>
      <c r="P24" s="92"/>
      <c r="Q24" s="93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</row>
    <row r="25" spans="1:29" ht="15" customHeight="1">
      <c r="A25" s="286"/>
      <c r="B25" s="10" t="s">
        <v>11</v>
      </c>
      <c r="C25" s="123">
        <v>4</v>
      </c>
      <c r="D25" s="12">
        <v>199</v>
      </c>
      <c r="E25" s="11">
        <f>SUM(C25:D25)</f>
        <v>203</v>
      </c>
      <c r="F25" s="13">
        <f>E25/E43*100</f>
        <v>0.45018073758676513</v>
      </c>
      <c r="G25" s="121">
        <v>4</v>
      </c>
      <c r="H25" s="12">
        <v>910</v>
      </c>
      <c r="I25" s="11">
        <f>SUM(G25:H25)</f>
        <v>914</v>
      </c>
      <c r="J25" s="104">
        <f>I25/I43*100</f>
        <v>0.21714959088446881</v>
      </c>
      <c r="K25" s="91"/>
      <c r="L25" s="130" t="s">
        <v>17</v>
      </c>
      <c r="M25" s="130">
        <f>I24</f>
        <v>987</v>
      </c>
      <c r="N25" s="130">
        <f>I25</f>
        <v>914</v>
      </c>
      <c r="O25" s="130">
        <f>I26</f>
        <v>961</v>
      </c>
      <c r="P25" s="92"/>
      <c r="Q25" s="93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</row>
    <row r="26" spans="1:29" ht="15" customHeight="1">
      <c r="A26" s="286"/>
      <c r="B26" s="10" t="s">
        <v>12</v>
      </c>
      <c r="C26" s="123">
        <v>2</v>
      </c>
      <c r="D26" s="12">
        <v>163</v>
      </c>
      <c r="E26" s="11">
        <f>SUM(C26:D26)</f>
        <v>165</v>
      </c>
      <c r="F26" s="13">
        <f>E26/E44*100</f>
        <v>0.22186962134251292</v>
      </c>
      <c r="G26" s="121">
        <v>4</v>
      </c>
      <c r="H26" s="12">
        <v>957</v>
      </c>
      <c r="I26" s="11">
        <f>SUM(G26:H26)</f>
        <v>961</v>
      </c>
      <c r="J26" s="104">
        <f>I26/I44*100</f>
        <v>0.14649256256802529</v>
      </c>
      <c r="K26" s="91"/>
      <c r="L26" s="129" t="s">
        <v>16</v>
      </c>
      <c r="M26" s="144">
        <f>I18</f>
        <v>28402</v>
      </c>
      <c r="N26" s="144">
        <f>I19</f>
        <v>18713</v>
      </c>
      <c r="O26" s="144">
        <f>I20</f>
        <v>42655</v>
      </c>
      <c r="P26" s="92"/>
      <c r="Q26" s="93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</row>
    <row r="27" spans="1:29" ht="15" customHeight="1">
      <c r="A27" s="286"/>
      <c r="B27" s="10" t="s">
        <v>13</v>
      </c>
      <c r="C27" s="18">
        <f>C24/C25*100</f>
        <v>0</v>
      </c>
      <c r="D27" s="19">
        <f>D24/D25*100</f>
        <v>102.51256281407035</v>
      </c>
      <c r="E27" s="19">
        <f>E24/E25*100</f>
        <v>100.49261083743843</v>
      </c>
      <c r="F27" s="13"/>
      <c r="G27" s="23">
        <f>G24/G25*100</f>
        <v>0</v>
      </c>
      <c r="H27" s="19">
        <f>H24/H25*100</f>
        <v>108.46153846153845</v>
      </c>
      <c r="I27" s="19">
        <f>F24/I24*100</f>
        <v>3.8527211231044682E-2</v>
      </c>
      <c r="J27" s="104"/>
      <c r="K27" s="91"/>
      <c r="L27" s="129" t="s">
        <v>15</v>
      </c>
      <c r="M27" s="144">
        <f>I12</f>
        <v>182491</v>
      </c>
      <c r="N27" s="144">
        <f>I13</f>
        <v>145560</v>
      </c>
      <c r="O27" s="144">
        <f>I14</f>
        <v>243284</v>
      </c>
      <c r="P27" s="92"/>
      <c r="Q27" s="93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</row>
    <row r="28" spans="1:29" ht="15" customHeight="1">
      <c r="A28" s="286"/>
      <c r="B28" s="10" t="s">
        <v>14</v>
      </c>
      <c r="C28" s="18">
        <f>C24/C26*100</f>
        <v>0</v>
      </c>
      <c r="D28" s="19">
        <f>D24/D26*100</f>
        <v>125.15337423312884</v>
      </c>
      <c r="E28" s="19">
        <f>E24/E26*100</f>
        <v>123.63636363636363</v>
      </c>
      <c r="F28" s="13"/>
      <c r="G28" s="23">
        <f>G24/G26*100</f>
        <v>0</v>
      </c>
      <c r="H28" s="19">
        <f>H24/H26*100</f>
        <v>103.1347962382445</v>
      </c>
      <c r="I28" s="19">
        <f>G26/I26*100</f>
        <v>0.41623309053069724</v>
      </c>
      <c r="J28" s="104"/>
      <c r="K28" s="91"/>
      <c r="L28" s="129" t="s">
        <v>9</v>
      </c>
      <c r="M28" s="144">
        <f>I6</f>
        <v>40959</v>
      </c>
      <c r="N28" s="144">
        <f>I7</f>
        <v>29021</v>
      </c>
      <c r="O28" s="144">
        <f>I8</f>
        <v>76254</v>
      </c>
      <c r="P28" s="92"/>
      <c r="Q28" s="93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</row>
    <row r="29" spans="1:29" ht="15" customHeight="1" thickBot="1">
      <c r="A29" s="286"/>
      <c r="B29" s="17" t="s">
        <v>8</v>
      </c>
      <c r="C29" s="69">
        <f>C24/E24*100</f>
        <v>0</v>
      </c>
      <c r="D29" s="21">
        <f>D24/E24*100</f>
        <v>100</v>
      </c>
      <c r="E29" s="21">
        <f>SUM(C29:D29)</f>
        <v>100</v>
      </c>
      <c r="F29" s="22"/>
      <c r="G29" s="20">
        <f>G24/I24*100</f>
        <v>0</v>
      </c>
      <c r="H29" s="21">
        <f>H24/I24*100</f>
        <v>100</v>
      </c>
      <c r="I29" s="21">
        <f>SUM(G29:H29)</f>
        <v>100</v>
      </c>
      <c r="J29" s="107"/>
      <c r="K29" s="91"/>
      <c r="P29" s="92"/>
      <c r="Q29" s="93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</row>
    <row r="30" spans="1:29" ht="15" customHeight="1">
      <c r="A30" s="261" t="s">
        <v>18</v>
      </c>
      <c r="B30" s="51" t="s">
        <v>10</v>
      </c>
      <c r="C30" s="124">
        <f t="shared" ref="C30:J32" si="0">C6+C12+C18+C24</f>
        <v>7533</v>
      </c>
      <c r="D30" s="45">
        <f t="shared" si="0"/>
        <v>35661</v>
      </c>
      <c r="E30" s="45"/>
      <c r="F30" s="46">
        <f t="shared" si="0"/>
        <v>80.515219863179681</v>
      </c>
      <c r="G30" s="117">
        <f t="shared" si="0"/>
        <v>34103</v>
      </c>
      <c r="H30" s="45">
        <f t="shared" si="0"/>
        <v>218736</v>
      </c>
      <c r="I30" s="44">
        <f t="shared" si="0"/>
        <v>252839</v>
      </c>
      <c r="J30" s="103">
        <f t="shared" si="0"/>
        <v>59.340734134434847</v>
      </c>
      <c r="K30" s="91"/>
      <c r="L30" s="92"/>
      <c r="M30" s="92"/>
      <c r="N30" s="92"/>
      <c r="O30" s="92"/>
      <c r="P30" s="92"/>
      <c r="Q30" s="93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</row>
    <row r="31" spans="1:29" ht="15" customHeight="1">
      <c r="A31" s="262"/>
      <c r="B31" s="70" t="s">
        <v>11</v>
      </c>
      <c r="C31" s="125">
        <f t="shared" si="0"/>
        <v>5460</v>
      </c>
      <c r="D31" s="72">
        <f t="shared" si="0"/>
        <v>26774</v>
      </c>
      <c r="E31" s="72">
        <f t="shared" si="0"/>
        <v>32234</v>
      </c>
      <c r="F31" s="73">
        <f t="shared" si="0"/>
        <v>71.483378794934907</v>
      </c>
      <c r="G31" s="119">
        <f t="shared" si="0"/>
        <v>27498</v>
      </c>
      <c r="H31" s="72">
        <f t="shared" si="0"/>
        <v>166710</v>
      </c>
      <c r="I31" s="71">
        <f t="shared" si="0"/>
        <v>194208</v>
      </c>
      <c r="J31" s="108">
        <f t="shared" si="0"/>
        <v>46.140249175591812</v>
      </c>
      <c r="K31" s="100"/>
      <c r="L31" s="101"/>
      <c r="M31" s="101"/>
      <c r="N31" s="101"/>
      <c r="O31" s="101"/>
      <c r="P31" s="101"/>
      <c r="Q31" s="102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</row>
    <row r="32" spans="1:29" ht="15" customHeight="1">
      <c r="A32" s="262"/>
      <c r="B32" s="70" t="s">
        <v>12</v>
      </c>
      <c r="C32" s="125">
        <f t="shared" si="0"/>
        <v>7580</v>
      </c>
      <c r="D32" s="72">
        <f t="shared" si="0"/>
        <v>55906</v>
      </c>
      <c r="E32" s="72">
        <f t="shared" si="0"/>
        <v>63486</v>
      </c>
      <c r="F32" s="73">
        <f t="shared" si="0"/>
        <v>85.367362306368321</v>
      </c>
      <c r="G32" s="119">
        <f t="shared" si="0"/>
        <v>37240</v>
      </c>
      <c r="H32" s="72">
        <f t="shared" si="0"/>
        <v>325914</v>
      </c>
      <c r="I32" s="71">
        <f t="shared" si="0"/>
        <v>363154</v>
      </c>
      <c r="J32" s="108">
        <f t="shared" si="0"/>
        <v>55.358335137178628</v>
      </c>
      <c r="K32" s="100"/>
      <c r="L32" s="101"/>
      <c r="M32" s="101"/>
      <c r="N32" s="101"/>
      <c r="O32" s="101"/>
      <c r="P32" s="101"/>
      <c r="Q32" s="102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</row>
    <row r="33" spans="1:17" ht="15" customHeight="1" thickBot="1">
      <c r="A33" s="262"/>
      <c r="B33" s="70" t="s">
        <v>13</v>
      </c>
      <c r="C33" s="74">
        <f>C30/C31*100</f>
        <v>137.96703296703296</v>
      </c>
      <c r="D33" s="75">
        <f>D30/D31*100</f>
        <v>133.19264958541871</v>
      </c>
      <c r="E33" s="75">
        <f>E30/E31*100</f>
        <v>0</v>
      </c>
      <c r="F33" s="73"/>
      <c r="G33" s="76">
        <f>G30/G31*100</f>
        <v>124.01992872208889</v>
      </c>
      <c r="H33" s="75">
        <f>H30/H31*100</f>
        <v>131.20748605362607</v>
      </c>
      <c r="I33" s="75">
        <f>I30/I31*100</f>
        <v>130.18979650683804</v>
      </c>
      <c r="J33" s="108"/>
      <c r="K33" s="97"/>
      <c r="L33" s="98"/>
      <c r="M33" s="98"/>
      <c r="N33" s="98"/>
      <c r="O33" s="98"/>
      <c r="P33" s="98"/>
      <c r="Q33" s="99"/>
    </row>
    <row r="34" spans="1:17" ht="15" customHeight="1">
      <c r="A34" s="262"/>
      <c r="B34" s="70" t="s">
        <v>14</v>
      </c>
      <c r="C34" s="74">
        <f>C30/C32*100</f>
        <v>99.379947229551448</v>
      </c>
      <c r="D34" s="75">
        <f>D30/D32*100</f>
        <v>63.78742889850821</v>
      </c>
      <c r="E34" s="75">
        <f>E30/E32*100</f>
        <v>0</v>
      </c>
      <c r="F34" s="73"/>
      <c r="G34" s="76">
        <f>G30/G32*100</f>
        <v>91.576262083780875</v>
      </c>
      <c r="H34" s="75">
        <f>H30/H32*100</f>
        <v>67.114637603785042</v>
      </c>
      <c r="I34" s="75">
        <f>I30/I32*100</f>
        <v>69.623080015640753</v>
      </c>
      <c r="J34" s="73"/>
      <c r="K34" s="254" t="s">
        <v>89</v>
      </c>
      <c r="L34" s="255"/>
      <c r="M34" s="255"/>
      <c r="N34" s="255"/>
      <c r="O34" s="255"/>
      <c r="P34" s="255"/>
      <c r="Q34" s="256"/>
    </row>
    <row r="35" spans="1:17" ht="15" customHeight="1" thickBot="1">
      <c r="A35" s="263"/>
      <c r="B35" s="81" t="s">
        <v>8</v>
      </c>
      <c r="C35" s="82" t="e">
        <f>C30/E30*100</f>
        <v>#DIV/0!</v>
      </c>
      <c r="D35" s="83" t="e">
        <f>D30/E30*100</f>
        <v>#DIV/0!</v>
      </c>
      <c r="E35" s="83" t="e">
        <f>SUM(C35:D35)</f>
        <v>#DIV/0!</v>
      </c>
      <c r="F35" s="84"/>
      <c r="G35" s="85">
        <f>G30/I30*100</f>
        <v>13.488029932091173</v>
      </c>
      <c r="H35" s="83">
        <f>H30/I30*100</f>
        <v>86.511970067908834</v>
      </c>
      <c r="I35" s="83">
        <f>SUM(G35:H35)</f>
        <v>100</v>
      </c>
      <c r="J35" s="84"/>
      <c r="K35" s="257"/>
      <c r="L35" s="258"/>
      <c r="M35" s="258"/>
      <c r="N35" s="258"/>
      <c r="O35" s="258"/>
      <c r="P35" s="258"/>
      <c r="Q35" s="259"/>
    </row>
    <row r="36" spans="1:17" ht="15" customHeight="1">
      <c r="A36" s="264" t="s">
        <v>19</v>
      </c>
      <c r="B36" s="51" t="s">
        <v>10</v>
      </c>
      <c r="C36" s="124">
        <v>3114</v>
      </c>
      <c r="D36" s="45">
        <v>7339</v>
      </c>
      <c r="E36" s="45">
        <f>SUM(C36:D36)</f>
        <v>10453</v>
      </c>
      <c r="F36" s="46">
        <f>E36/E42*100</f>
        <v>19.484780136820326</v>
      </c>
      <c r="G36" s="117">
        <v>76902</v>
      </c>
      <c r="H36" s="45">
        <v>96339</v>
      </c>
      <c r="I36" s="45">
        <f>G36+H36</f>
        <v>173241</v>
      </c>
      <c r="J36" s="46">
        <f>I36/I42*100</f>
        <v>40.659265865565153</v>
      </c>
      <c r="K36" s="91"/>
      <c r="L36" s="92"/>
      <c r="M36" s="92"/>
      <c r="N36" s="92"/>
      <c r="O36" s="92"/>
      <c r="P36" s="92"/>
      <c r="Q36" s="93"/>
    </row>
    <row r="37" spans="1:17" ht="15" customHeight="1">
      <c r="A37" s="265"/>
      <c r="B37" s="41" t="s">
        <v>11</v>
      </c>
      <c r="C37" s="126">
        <v>3570</v>
      </c>
      <c r="D37" s="35">
        <v>9289</v>
      </c>
      <c r="E37" s="35">
        <f>SUM(C37:D37)</f>
        <v>12859</v>
      </c>
      <c r="F37" s="36">
        <f>E37/E43*100</f>
        <v>28.516621205065089</v>
      </c>
      <c r="G37" s="118">
        <v>98264</v>
      </c>
      <c r="H37" s="35">
        <v>128436</v>
      </c>
      <c r="I37" s="35">
        <f>G37+H37</f>
        <v>226700</v>
      </c>
      <c r="J37" s="36">
        <f>I37/I43*100</f>
        <v>53.859750824408181</v>
      </c>
      <c r="K37" s="91"/>
      <c r="L37" s="129" t="s">
        <v>9</v>
      </c>
      <c r="M37" s="131">
        <f>J6</f>
        <v>9.6129834772812615</v>
      </c>
      <c r="N37" s="92"/>
      <c r="O37" s="92"/>
      <c r="P37" s="92"/>
      <c r="Q37" s="93"/>
    </row>
    <row r="38" spans="1:17" ht="15" customHeight="1">
      <c r="A38" s="265"/>
      <c r="B38" s="41" t="s">
        <v>12</v>
      </c>
      <c r="C38" s="126">
        <v>4385</v>
      </c>
      <c r="D38" s="35">
        <v>6497</v>
      </c>
      <c r="E38" s="35">
        <f>SUM(C38:D38)</f>
        <v>10882</v>
      </c>
      <c r="F38" s="36">
        <f>E38/E44*100</f>
        <v>14.63263769363167</v>
      </c>
      <c r="G38" s="118">
        <v>132505</v>
      </c>
      <c r="H38" s="35">
        <v>160347</v>
      </c>
      <c r="I38" s="35">
        <f>G38+H38</f>
        <v>292852</v>
      </c>
      <c r="J38" s="36">
        <f>I38/I44*100</f>
        <v>44.641664862821379</v>
      </c>
      <c r="K38" s="91"/>
      <c r="L38" s="129" t="s">
        <v>15</v>
      </c>
      <c r="M38" s="131">
        <f>J12</f>
        <v>42.83021967705595</v>
      </c>
      <c r="N38" s="92"/>
      <c r="O38" s="92"/>
      <c r="P38" s="92"/>
      <c r="Q38" s="93"/>
    </row>
    <row r="39" spans="1:17" ht="15" customHeight="1">
      <c r="A39" s="265"/>
      <c r="B39" s="41" t="s">
        <v>13</v>
      </c>
      <c r="C39" s="37">
        <f>C36/C37*100</f>
        <v>87.226890756302524</v>
      </c>
      <c r="D39" s="38">
        <f>D36/D37*100</f>
        <v>79.007428140811712</v>
      </c>
      <c r="E39" s="38">
        <f>E36/E37*100</f>
        <v>81.289369313321416</v>
      </c>
      <c r="F39" s="36"/>
      <c r="G39" s="39">
        <f>G36/G37*100</f>
        <v>78.260604086949442</v>
      </c>
      <c r="H39" s="38">
        <f>H36/H37*100</f>
        <v>75.009343174810809</v>
      </c>
      <c r="I39" s="38">
        <f>F36/I36*100</f>
        <v>1.1247210612280192E-2</v>
      </c>
      <c r="J39" s="36"/>
      <c r="K39" s="91"/>
      <c r="L39" s="129" t="s">
        <v>16</v>
      </c>
      <c r="M39" s="131">
        <f>J18</f>
        <v>6.665884340968832</v>
      </c>
      <c r="N39" s="92"/>
      <c r="O39" s="92"/>
      <c r="P39" s="92"/>
      <c r="Q39" s="93"/>
    </row>
    <row r="40" spans="1:17" ht="15" customHeight="1">
      <c r="A40" s="265"/>
      <c r="B40" s="41" t="s">
        <v>14</v>
      </c>
      <c r="C40" s="37">
        <f>C36/C38*100</f>
        <v>71.014823261117442</v>
      </c>
      <c r="D40" s="38">
        <f>D36/D38*100</f>
        <v>112.95982761274435</v>
      </c>
      <c r="E40" s="252">
        <f>E36/18*100</f>
        <v>58072.222222222219</v>
      </c>
      <c r="F40" s="36"/>
      <c r="G40" s="39">
        <f>G36/G38*100</f>
        <v>58.03705520546395</v>
      </c>
      <c r="H40" s="38">
        <f>H36/H38*100</f>
        <v>60.081573088364607</v>
      </c>
      <c r="I40" s="38">
        <f>G38/I38*100</f>
        <v>45.246404327100379</v>
      </c>
      <c r="J40" s="36"/>
      <c r="K40" s="91"/>
      <c r="L40" s="130" t="s">
        <v>17</v>
      </c>
      <c r="M40" s="131">
        <f>J24</f>
        <v>0.23164663912880212</v>
      </c>
      <c r="N40" s="92"/>
      <c r="O40" s="92"/>
      <c r="P40" s="92"/>
      <c r="Q40" s="93"/>
    </row>
    <row r="41" spans="1:17" ht="15" customHeight="1" thickBot="1">
      <c r="A41" s="266"/>
      <c r="B41" s="42" t="s">
        <v>8</v>
      </c>
      <c r="C41" s="78">
        <f>C36/E36*100</f>
        <v>29.790490768200517</v>
      </c>
      <c r="D41" s="79">
        <f>D36/E36*100</f>
        <v>70.209509231799487</v>
      </c>
      <c r="E41" s="79">
        <f>SUM(C41:D41)</f>
        <v>100</v>
      </c>
      <c r="F41" s="40"/>
      <c r="G41" s="80">
        <f>G36/I36*100</f>
        <v>44.390184771503286</v>
      </c>
      <c r="H41" s="79">
        <f>H36/I36*100</f>
        <v>55.609815228496714</v>
      </c>
      <c r="I41" s="79">
        <f>SUM(G41:H41)</f>
        <v>100</v>
      </c>
      <c r="J41" s="40"/>
      <c r="K41" s="91"/>
      <c r="L41" s="130" t="s">
        <v>90</v>
      </c>
      <c r="M41" s="131">
        <f>J36</f>
        <v>40.659265865565153</v>
      </c>
      <c r="N41" s="92"/>
      <c r="O41" s="92"/>
      <c r="P41" s="92"/>
      <c r="Q41" s="93"/>
    </row>
    <row r="42" spans="1:17" ht="15" customHeight="1">
      <c r="A42" s="277" t="s">
        <v>87</v>
      </c>
      <c r="B42" s="77" t="s">
        <v>10</v>
      </c>
      <c r="C42" s="127">
        <f t="shared" ref="C42:D44" si="1">C30+C36</f>
        <v>10647</v>
      </c>
      <c r="D42" s="86">
        <f t="shared" si="1"/>
        <v>43000</v>
      </c>
      <c r="E42" s="86">
        <f>SUM(C42:D42)</f>
        <v>53647</v>
      </c>
      <c r="F42" s="87">
        <f>F6+F12+F18+F24+F36</f>
        <v>100</v>
      </c>
      <c r="G42" s="115">
        <f>G30+G36</f>
        <v>111005</v>
      </c>
      <c r="H42" s="86">
        <f t="shared" ref="G42:H44" si="2">H30+H36</f>
        <v>315075</v>
      </c>
      <c r="I42" s="86">
        <f>SUM(G42:H42)</f>
        <v>426080</v>
      </c>
      <c r="J42" s="87">
        <f>J6+J12+J18+J24+J36</f>
        <v>100</v>
      </c>
      <c r="K42" s="91"/>
      <c r="N42" s="92"/>
      <c r="O42" s="92"/>
      <c r="P42" s="92"/>
      <c r="Q42" s="93"/>
    </row>
    <row r="43" spans="1:17" ht="15" customHeight="1">
      <c r="A43" s="277"/>
      <c r="B43" s="52" t="s">
        <v>11</v>
      </c>
      <c r="C43" s="128">
        <f t="shared" si="1"/>
        <v>9030</v>
      </c>
      <c r="D43" s="53">
        <f t="shared" si="1"/>
        <v>36063</v>
      </c>
      <c r="E43" s="53">
        <f>SUM(C43:D43)</f>
        <v>45093</v>
      </c>
      <c r="F43" s="54">
        <f>F31+F37</f>
        <v>100</v>
      </c>
      <c r="G43" s="116">
        <f t="shared" si="2"/>
        <v>125762</v>
      </c>
      <c r="H43" s="53">
        <f t="shared" si="2"/>
        <v>295146</v>
      </c>
      <c r="I43" s="53">
        <f>SUM(G43:H43)</f>
        <v>420908</v>
      </c>
      <c r="J43" s="54">
        <f>J7+J13+J19+J25+J37</f>
        <v>100</v>
      </c>
      <c r="K43" s="91"/>
      <c r="L43" s="92"/>
      <c r="M43" s="92"/>
      <c r="N43" s="92"/>
      <c r="O43" s="92"/>
      <c r="P43" s="92"/>
      <c r="Q43" s="93"/>
    </row>
    <row r="44" spans="1:17" ht="15" customHeight="1">
      <c r="A44" s="277"/>
      <c r="B44" s="52" t="s">
        <v>12</v>
      </c>
      <c r="C44" s="128">
        <f t="shared" si="1"/>
        <v>11965</v>
      </c>
      <c r="D44" s="53">
        <f t="shared" si="1"/>
        <v>62403</v>
      </c>
      <c r="E44" s="53">
        <f>SUM(C44:D44)</f>
        <v>74368</v>
      </c>
      <c r="F44" s="54">
        <f>F32+F38</f>
        <v>99.999999999999986</v>
      </c>
      <c r="G44" s="116">
        <f t="shared" si="2"/>
        <v>169745</v>
      </c>
      <c r="H44" s="53">
        <f t="shared" si="2"/>
        <v>486261</v>
      </c>
      <c r="I44" s="53">
        <f>SUM(G44:H44)</f>
        <v>656006</v>
      </c>
      <c r="J44" s="54">
        <f>J32+J38</f>
        <v>100</v>
      </c>
      <c r="K44" s="91"/>
      <c r="L44" s="92"/>
      <c r="M44" s="92"/>
      <c r="N44" s="92"/>
      <c r="O44" s="92"/>
      <c r="P44" s="92"/>
      <c r="Q44" s="93"/>
    </row>
    <row r="45" spans="1:17" ht="15" customHeight="1">
      <c r="A45" s="277"/>
      <c r="B45" s="52" t="s">
        <v>13</v>
      </c>
      <c r="C45" s="55">
        <f>C42/C43*100</f>
        <v>117.90697674418604</v>
      </c>
      <c r="D45" s="56">
        <f>D42/D43*100</f>
        <v>119.2357818262485</v>
      </c>
      <c r="E45" s="56">
        <f>E42/E43*100</f>
        <v>118.9696848734837</v>
      </c>
      <c r="F45" s="54"/>
      <c r="G45" s="57">
        <f>G42/G43*100</f>
        <v>88.265930885323073</v>
      </c>
      <c r="H45" s="56">
        <f>H42/H43*100</f>
        <v>106.75225142810676</v>
      </c>
      <c r="I45" s="56">
        <f>I42/I43*100</f>
        <v>101.22877208321057</v>
      </c>
      <c r="J45" s="54"/>
      <c r="K45" s="91"/>
      <c r="L45" s="92"/>
      <c r="M45" s="92"/>
      <c r="N45" s="92"/>
      <c r="O45" s="92"/>
      <c r="P45" s="92"/>
      <c r="Q45" s="93"/>
    </row>
    <row r="46" spans="1:17" ht="15" customHeight="1">
      <c r="A46" s="277"/>
      <c r="B46" s="52" t="s">
        <v>14</v>
      </c>
      <c r="C46" s="55">
        <f>C42/C44*100</f>
        <v>88.984538236523193</v>
      </c>
      <c r="D46" s="56">
        <f>D42/D44*100</f>
        <v>68.906943576430621</v>
      </c>
      <c r="E46" s="56">
        <f>E42/E44*100</f>
        <v>72.13720955249569</v>
      </c>
      <c r="F46" s="54"/>
      <c r="G46" s="57">
        <f>G42/G44*100</f>
        <v>65.395151550855687</v>
      </c>
      <c r="H46" s="56">
        <f>H42/H44*100</f>
        <v>64.795449357443843</v>
      </c>
      <c r="I46" s="56">
        <f>I42/I44*100</f>
        <v>64.95062545159648</v>
      </c>
      <c r="J46" s="54"/>
      <c r="K46" s="91"/>
      <c r="L46" s="92"/>
      <c r="M46" s="92"/>
      <c r="N46" s="92"/>
      <c r="O46" s="92"/>
      <c r="P46" s="92"/>
      <c r="Q46" s="93"/>
    </row>
    <row r="47" spans="1:17" ht="15" customHeight="1" thickBot="1">
      <c r="A47" s="278"/>
      <c r="B47" s="58" t="s">
        <v>8</v>
      </c>
      <c r="C47" s="59">
        <f>C42/E42*100</f>
        <v>19.846403340354541</v>
      </c>
      <c r="D47" s="60">
        <f>D42/E42*100</f>
        <v>80.153596659645459</v>
      </c>
      <c r="E47" s="60">
        <f>SUM(C47:D47)</f>
        <v>100</v>
      </c>
      <c r="F47" s="61"/>
      <c r="G47" s="62">
        <f>G42/I42*100</f>
        <v>26.052619226436352</v>
      </c>
      <c r="H47" s="60">
        <f>H42/I42*100</f>
        <v>73.947380773563651</v>
      </c>
      <c r="I47" s="60">
        <f>SUM(G47:H47)</f>
        <v>100</v>
      </c>
      <c r="J47" s="61"/>
      <c r="K47" s="94"/>
      <c r="L47" s="95"/>
      <c r="M47" s="95"/>
      <c r="N47" s="95"/>
      <c r="O47" s="95"/>
      <c r="P47" s="95"/>
      <c r="Q47" s="96"/>
    </row>
    <row r="48" spans="1:17" ht="15" customHeight="1">
      <c r="A48" s="132"/>
      <c r="B48" s="133"/>
      <c r="C48" s="133"/>
      <c r="D48" s="133"/>
      <c r="E48" s="133"/>
      <c r="F48" s="133"/>
      <c r="G48" s="133"/>
      <c r="H48" s="133"/>
    </row>
    <row r="49" spans="1:17" ht="15" customHeight="1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</row>
    <row r="50" spans="1:17" ht="15" customHeight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</row>
    <row r="51" spans="1:17" ht="15" customHeight="1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1:17" ht="15" customHeight="1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3" spans="1:17" ht="15" customHeight="1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</row>
    <row r="54" spans="1:17" ht="15" customHeight="1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</row>
    <row r="55" spans="1:17" ht="15" customHeight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</row>
    <row r="56" spans="1:17" ht="15" customHeight="1">
      <c r="A56" s="134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</row>
    <row r="57" spans="1:17" ht="15" customHeight="1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</row>
    <row r="58" spans="1:17" ht="15" customHeight="1">
      <c r="A58" s="134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</row>
    <row r="59" spans="1:17" ht="15" customHeight="1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</row>
    <row r="60" spans="1:17" ht="15" customHeight="1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</row>
    <row r="61" spans="1:17" ht="15" customHeigh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</row>
    <row r="62" spans="1:17" ht="15" customHeight="1">
      <c r="A62" s="134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</row>
    <row r="63" spans="1:17" ht="15" customHeight="1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</row>
    <row r="64" spans="1:17" ht="15" customHeight="1">
      <c r="A64" s="134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</row>
    <row r="65" spans="1:17" ht="15" customHeigh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17" ht="15" customHeight="1">
      <c r="A66" s="13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</row>
    <row r="67" spans="1:17" ht="15" customHeight="1">
      <c r="A67" s="134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</row>
    <row r="68" spans="1:17" ht="15" customHeight="1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</row>
    <row r="69" spans="1:17" ht="15" customHeight="1">
      <c r="A69" s="134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</row>
    <row r="70" spans="1:17" ht="15" customHeight="1">
      <c r="A70" s="134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</row>
    <row r="71" spans="1:17" ht="15" customHeight="1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</row>
    <row r="72" spans="1:17" ht="15" customHeight="1">
      <c r="A72" s="134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</row>
  </sheetData>
  <mergeCells count="13">
    <mergeCell ref="A42:A47"/>
    <mergeCell ref="A6:A11"/>
    <mergeCell ref="A12:A17"/>
    <mergeCell ref="A18:A23"/>
    <mergeCell ref="A24:A29"/>
    <mergeCell ref="K34:Q35"/>
    <mergeCell ref="A1:Q3"/>
    <mergeCell ref="A30:A35"/>
    <mergeCell ref="A36:A41"/>
    <mergeCell ref="K4:Q4"/>
    <mergeCell ref="G4:J4"/>
    <mergeCell ref="C4:F4"/>
    <mergeCell ref="A4:B5"/>
  </mergeCells>
  <phoneticPr fontId="48" type="noConversion"/>
  <printOptions horizontalCentered="1"/>
  <pageMargins left="0.15748031496062992" right="0.15748031496062992" top="0.10572916666666667" bottom="0.15748031496062992" header="0" footer="0"/>
  <pageSetup paperSize="9" scale="87" fitToHeight="0" orientation="landscape" horizontalDpi="1200" verticalDpi="1200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82485-A869-498A-BBCC-BFBE6363217E}">
  <dimension ref="A1:BJ315"/>
  <sheetViews>
    <sheetView tabSelected="1" zoomScale="90" zoomScaleNormal="90" zoomScaleSheetLayoutView="80" zoomScalePageLayoutView="60" workbookViewId="0">
      <selection activeCell="V21" sqref="V21"/>
    </sheetView>
  </sheetViews>
  <sheetFormatPr defaultRowHeight="15"/>
  <cols>
    <col min="1" max="1" width="25.42578125" customWidth="1"/>
  </cols>
  <sheetData>
    <row r="1" spans="1:62" ht="15" customHeight="1">
      <c r="A1" s="287" t="s">
        <v>20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165"/>
      <c r="R1" s="165"/>
      <c r="S1" s="165"/>
      <c r="T1" s="165"/>
      <c r="U1" s="165"/>
      <c r="V1" s="165"/>
      <c r="W1" s="165"/>
      <c r="X1" s="165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</row>
    <row r="2" spans="1:62" ht="1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165"/>
      <c r="R2" s="165"/>
      <c r="S2" s="165"/>
      <c r="T2" s="165"/>
      <c r="U2" s="165"/>
      <c r="V2" s="165"/>
      <c r="W2" s="165"/>
      <c r="X2" s="165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</row>
    <row r="3" spans="1:62" ht="15.75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165"/>
      <c r="R3" s="165"/>
      <c r="S3" s="165"/>
      <c r="T3" s="165"/>
      <c r="U3" s="165"/>
      <c r="V3" s="165"/>
      <c r="W3" s="165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</row>
    <row r="4" spans="1:62">
      <c r="A4" s="296" t="s">
        <v>21</v>
      </c>
      <c r="B4" s="289" t="s">
        <v>10</v>
      </c>
      <c r="C4" s="289"/>
      <c r="D4" s="289"/>
      <c r="E4" s="290" t="s">
        <v>11</v>
      </c>
      <c r="F4" s="289"/>
      <c r="G4" s="291"/>
      <c r="H4" s="289" t="s">
        <v>12</v>
      </c>
      <c r="I4" s="289"/>
      <c r="J4" s="289"/>
      <c r="K4" s="292" t="s">
        <v>22</v>
      </c>
      <c r="L4" s="293"/>
      <c r="M4" s="289" t="s">
        <v>14</v>
      </c>
      <c r="N4" s="289"/>
      <c r="O4" s="294" t="s">
        <v>23</v>
      </c>
      <c r="P4" s="295"/>
      <c r="Q4" s="158"/>
      <c r="R4" s="158"/>
      <c r="S4" s="158"/>
      <c r="T4" s="158"/>
      <c r="U4" s="158"/>
      <c r="V4" s="158"/>
      <c r="W4" s="166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</row>
    <row r="5" spans="1:62" ht="30.75" thickBot="1">
      <c r="A5" s="297"/>
      <c r="B5" s="28" t="s">
        <v>24</v>
      </c>
      <c r="C5" s="29" t="s">
        <v>25</v>
      </c>
      <c r="D5" s="192" t="s">
        <v>26</v>
      </c>
      <c r="E5" s="30" t="s">
        <v>24</v>
      </c>
      <c r="F5" s="29" t="s">
        <v>25</v>
      </c>
      <c r="G5" s="31" t="s">
        <v>26</v>
      </c>
      <c r="H5" s="28" t="s">
        <v>24</v>
      </c>
      <c r="I5" s="29" t="s">
        <v>25</v>
      </c>
      <c r="J5" s="192" t="s">
        <v>26</v>
      </c>
      <c r="K5" s="30" t="s">
        <v>24</v>
      </c>
      <c r="L5" s="32" t="s">
        <v>25</v>
      </c>
      <c r="M5" s="28" t="s">
        <v>24</v>
      </c>
      <c r="N5" s="182" t="s">
        <v>25</v>
      </c>
      <c r="O5" s="30" t="s">
        <v>24</v>
      </c>
      <c r="P5" s="32" t="s">
        <v>25</v>
      </c>
      <c r="Q5" s="109" t="str">
        <f t="shared" ref="Q5:Q15" si="0">A6</f>
        <v>Njemačka</v>
      </c>
      <c r="R5" s="159">
        <f t="shared" ref="R5:R15" si="1">D6</f>
        <v>26.20007198256598</v>
      </c>
      <c r="S5" s="109"/>
      <c r="T5" s="109"/>
      <c r="U5" s="109"/>
      <c r="V5" s="109"/>
      <c r="W5" s="160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</row>
    <row r="6" spans="1:62">
      <c r="A6" s="187" t="s">
        <v>31</v>
      </c>
      <c r="B6" s="188">
        <v>9430</v>
      </c>
      <c r="C6" s="189">
        <v>66244</v>
      </c>
      <c r="D6" s="193">
        <f t="shared" ref="D6:D37" si="2">IF($C$83&lt;&gt;0,C6/$C$83*100,0)</f>
        <v>26.20007198256598</v>
      </c>
      <c r="E6" s="190">
        <v>8804</v>
      </c>
      <c r="F6" s="189">
        <v>65665</v>
      </c>
      <c r="G6" s="191">
        <f t="shared" ref="G6:G37" si="3">IF($F$83&lt;&gt;0,F6/$F$83*100,0)</f>
        <v>33.811686439281594</v>
      </c>
      <c r="H6" s="188">
        <v>66244</v>
      </c>
      <c r="I6" s="189">
        <v>104553</v>
      </c>
      <c r="J6" s="193">
        <f t="shared" ref="J6:J37" si="4">IF($I$83&lt;&gt;0,I6/$I$83*100,0)</f>
        <v>28.790265286903079</v>
      </c>
      <c r="K6" s="199">
        <f>IF(OR(B6&lt;&gt;0)*(E6&lt;&gt;0),B6/E6*100," ")</f>
        <v>107.11040436165379</v>
      </c>
      <c r="L6" s="200">
        <f>IF(OR(C6&lt;&gt;0)*(F6&lt;&gt;0),C6/F6*100," ")</f>
        <v>100.88174826772254</v>
      </c>
      <c r="M6" s="197">
        <f>IF(OR(B6&lt;&gt;0)*(H6&lt;&gt;0),B6/H6*100," ")</f>
        <v>14.235251494474971</v>
      </c>
      <c r="N6" s="198">
        <f>IF(OR(C6&lt;&gt;0)*(I6&lt;&gt;0),C6/I6*100," ")</f>
        <v>63.359253201725437</v>
      </c>
      <c r="O6" s="199">
        <f>IF(OR(E6&lt;&gt;0)*(H6&lt;&gt;0),E6/H6*100," ")</f>
        <v>13.290260249984904</v>
      </c>
      <c r="P6" s="200">
        <f>IF(OR(F6&lt;&gt;0)*(I6&lt;&gt;0),F6/I6*100," ")</f>
        <v>62.805467083680043</v>
      </c>
      <c r="Q6" s="109" t="str">
        <f t="shared" si="0"/>
        <v>Hrvatska</v>
      </c>
      <c r="R6" s="159">
        <f t="shared" si="1"/>
        <v>13.488029932091173</v>
      </c>
      <c r="S6" s="109"/>
      <c r="T6" s="109"/>
      <c r="U6" s="109"/>
      <c r="V6" s="109"/>
      <c r="W6" s="160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</row>
    <row r="7" spans="1:62">
      <c r="A7" s="63" t="s">
        <v>91</v>
      </c>
      <c r="B7" s="168">
        <v>7533</v>
      </c>
      <c r="C7" s="169">
        <v>34103</v>
      </c>
      <c r="D7" s="194">
        <f t="shared" si="2"/>
        <v>13.488029932091173</v>
      </c>
      <c r="E7" s="172">
        <v>5460</v>
      </c>
      <c r="F7" s="169">
        <v>27498</v>
      </c>
      <c r="G7" s="64">
        <f t="shared" si="3"/>
        <v>14.159045971329709</v>
      </c>
      <c r="H7" s="168">
        <v>34103</v>
      </c>
      <c r="I7" s="169">
        <v>37240</v>
      </c>
      <c r="J7" s="193">
        <f t="shared" si="4"/>
        <v>10.254602730522038</v>
      </c>
      <c r="K7" s="65">
        <f t="shared" ref="K7:K70" si="5">IF(OR(B7&lt;&gt;0)*(E7&lt;&gt;0),B7/E7*100," ")</f>
        <v>137.96703296703296</v>
      </c>
      <c r="L7" s="66">
        <f t="shared" ref="L7:L70" si="6">IF(OR(C7&lt;&gt;0)*(F7&lt;&gt;0),C7/F7*100," ")</f>
        <v>124.01992872208889</v>
      </c>
      <c r="M7" s="67">
        <f t="shared" ref="M7:M70" si="7">IF(OR(B7&lt;&gt;0)*(H7&lt;&gt;0),B7/H7*100," ")</f>
        <v>22.088965780136647</v>
      </c>
      <c r="N7" s="183">
        <f t="shared" ref="N7:N70" si="8">IF(OR(C7&lt;&gt;0)*(I7&lt;&gt;0),C7/I7*100," ")</f>
        <v>91.576262083780875</v>
      </c>
      <c r="O7" s="65">
        <f t="shared" ref="O7:O70" si="9">IF(OR(E7&lt;&gt;0)*(H7&lt;&gt;0),E7/H7*100," ")</f>
        <v>16.010321672580126</v>
      </c>
      <c r="P7" s="66">
        <f t="shared" ref="P7:P70" si="10">IF(OR(F7&lt;&gt;0)*(I7&lt;&gt;0),F7/I7*100," ")</f>
        <v>73.839957035445764</v>
      </c>
      <c r="Q7" s="109" t="str">
        <f t="shared" si="0"/>
        <v>Slovenija</v>
      </c>
      <c r="R7" s="159">
        <f t="shared" si="1"/>
        <v>11.900062885868081</v>
      </c>
      <c r="S7" s="109"/>
      <c r="T7" s="109"/>
      <c r="U7" s="109"/>
      <c r="V7" s="109"/>
      <c r="W7" s="160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</row>
    <row r="8" spans="1:62">
      <c r="A8" s="63" t="s">
        <v>29</v>
      </c>
      <c r="B8" s="168">
        <v>5396</v>
      </c>
      <c r="C8" s="169">
        <v>30088</v>
      </c>
      <c r="D8" s="194">
        <f t="shared" si="2"/>
        <v>11.900062885868081</v>
      </c>
      <c r="E8" s="172">
        <v>5421</v>
      </c>
      <c r="F8" s="169">
        <v>26468</v>
      </c>
      <c r="G8" s="64">
        <f t="shared" si="3"/>
        <v>13.628686768825176</v>
      </c>
      <c r="H8" s="168">
        <v>30088</v>
      </c>
      <c r="I8" s="169">
        <v>38163</v>
      </c>
      <c r="J8" s="193">
        <f t="shared" si="4"/>
        <v>10.50876487660882</v>
      </c>
      <c r="K8" s="65">
        <f t="shared" si="5"/>
        <v>99.538830474082275</v>
      </c>
      <c r="L8" s="66">
        <f t="shared" si="6"/>
        <v>113.67689285174552</v>
      </c>
      <c r="M8" s="67">
        <f t="shared" si="7"/>
        <v>17.934060090401488</v>
      </c>
      <c r="N8" s="183">
        <f t="shared" si="8"/>
        <v>78.840761994602104</v>
      </c>
      <c r="O8" s="65">
        <f t="shared" si="9"/>
        <v>18.017149694230259</v>
      </c>
      <c r="P8" s="66">
        <f t="shared" si="10"/>
        <v>69.35513455441135</v>
      </c>
      <c r="Q8" s="109" t="str">
        <f t="shared" si="0"/>
        <v>Austrija</v>
      </c>
      <c r="R8" s="159">
        <f t="shared" si="1"/>
        <v>10.860666273794786</v>
      </c>
      <c r="S8" s="109"/>
      <c r="T8" s="109"/>
      <c r="U8" s="109"/>
      <c r="V8" s="109"/>
      <c r="W8" s="160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</row>
    <row r="9" spans="1:62">
      <c r="A9" s="63" t="s">
        <v>37</v>
      </c>
      <c r="B9" s="168">
        <v>5306</v>
      </c>
      <c r="C9" s="169">
        <v>27460</v>
      </c>
      <c r="D9" s="194">
        <f t="shared" si="2"/>
        <v>10.860666273794786</v>
      </c>
      <c r="E9" s="172">
        <v>2827</v>
      </c>
      <c r="F9" s="169">
        <v>15400</v>
      </c>
      <c r="G9" s="64">
        <f t="shared" si="3"/>
        <v>7.9296424452133794</v>
      </c>
      <c r="H9" s="168">
        <v>27460</v>
      </c>
      <c r="I9" s="169">
        <v>43614</v>
      </c>
      <c r="J9" s="193">
        <f t="shared" si="4"/>
        <v>12.009780974462625</v>
      </c>
      <c r="K9" s="65">
        <f t="shared" si="5"/>
        <v>187.69013088079237</v>
      </c>
      <c r="L9" s="66">
        <f t="shared" si="6"/>
        <v>178.3116883116883</v>
      </c>
      <c r="M9" s="67">
        <f t="shared" si="7"/>
        <v>19.322651128914785</v>
      </c>
      <c r="N9" s="183">
        <f t="shared" si="8"/>
        <v>62.96143440179759</v>
      </c>
      <c r="O9" s="65">
        <f t="shared" si="9"/>
        <v>10.29497450837582</v>
      </c>
      <c r="P9" s="66">
        <f t="shared" si="10"/>
        <v>35.309762920163251</v>
      </c>
      <c r="Q9" s="167" t="str">
        <f t="shared" si="0"/>
        <v>Češka</v>
      </c>
      <c r="R9" s="159">
        <f t="shared" si="1"/>
        <v>6.8529775865273947</v>
      </c>
      <c r="S9" s="109"/>
      <c r="T9" s="109"/>
      <c r="U9" s="109"/>
      <c r="V9" s="109"/>
      <c r="W9" s="160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</row>
    <row r="10" spans="1:62">
      <c r="A10" s="63" t="s">
        <v>43</v>
      </c>
      <c r="B10" s="168">
        <v>2674</v>
      </c>
      <c r="C10" s="169">
        <v>17327</v>
      </c>
      <c r="D10" s="194">
        <f t="shared" si="2"/>
        <v>6.8529775865273947</v>
      </c>
      <c r="E10" s="172">
        <v>1757</v>
      </c>
      <c r="F10" s="169">
        <v>10617</v>
      </c>
      <c r="G10" s="64">
        <f t="shared" si="3"/>
        <v>5.4668190805734058</v>
      </c>
      <c r="H10" s="168">
        <v>17327</v>
      </c>
      <c r="I10" s="169">
        <v>13385</v>
      </c>
      <c r="J10" s="193">
        <f t="shared" si="4"/>
        <v>3.68576416616642</v>
      </c>
      <c r="K10" s="65">
        <f t="shared" si="5"/>
        <v>152.19123505976094</v>
      </c>
      <c r="L10" s="66">
        <f t="shared" si="6"/>
        <v>163.20052745596684</v>
      </c>
      <c r="M10" s="67">
        <f t="shared" si="7"/>
        <v>15.432561897616438</v>
      </c>
      <c r="N10" s="183">
        <f t="shared" si="8"/>
        <v>129.45087784833768</v>
      </c>
      <c r="O10" s="65">
        <f t="shared" si="9"/>
        <v>10.140243550528078</v>
      </c>
      <c r="P10" s="66">
        <f t="shared" si="10"/>
        <v>79.320134478894289</v>
      </c>
      <c r="Q10" s="167" t="str">
        <f t="shared" si="0"/>
        <v>Mađarska</v>
      </c>
      <c r="R10" s="159">
        <f t="shared" si="1"/>
        <v>6.6749987145970362</v>
      </c>
      <c r="S10" s="109"/>
      <c r="T10" s="109"/>
      <c r="U10" s="109"/>
      <c r="V10" s="109"/>
      <c r="W10" s="160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</row>
    <row r="11" spans="1:62">
      <c r="A11" s="173" t="s">
        <v>53</v>
      </c>
      <c r="B11" s="178">
        <v>3262</v>
      </c>
      <c r="C11" s="179">
        <v>16877</v>
      </c>
      <c r="D11" s="195">
        <f t="shared" si="2"/>
        <v>6.6749987145970362</v>
      </c>
      <c r="E11" s="180">
        <v>1682</v>
      </c>
      <c r="F11" s="179">
        <v>8299</v>
      </c>
      <c r="G11" s="181">
        <f t="shared" si="3"/>
        <v>4.2732534190146643</v>
      </c>
      <c r="H11" s="178">
        <v>16877</v>
      </c>
      <c r="I11" s="170">
        <v>24840</v>
      </c>
      <c r="J11" s="244">
        <f t="shared" si="4"/>
        <v>6.8400733573084693</v>
      </c>
      <c r="K11" s="149">
        <f t="shared" si="5"/>
        <v>193.935790725327</v>
      </c>
      <c r="L11" s="150">
        <f t="shared" si="6"/>
        <v>203.36185082540067</v>
      </c>
      <c r="M11" s="151">
        <f t="shared" si="7"/>
        <v>19.328079635006219</v>
      </c>
      <c r="N11" s="184">
        <f t="shared" si="8"/>
        <v>67.942834138486305</v>
      </c>
      <c r="O11" s="149">
        <f t="shared" si="9"/>
        <v>9.9662262250399944</v>
      </c>
      <c r="P11" s="150">
        <f t="shared" si="10"/>
        <v>33.409822866344605</v>
      </c>
      <c r="Q11" s="167" t="str">
        <f t="shared" si="0"/>
        <v>Slovačka</v>
      </c>
      <c r="R11" s="159">
        <f t="shared" si="1"/>
        <v>5.4702795059306517</v>
      </c>
      <c r="S11" s="109"/>
      <c r="T11" s="109"/>
      <c r="U11" s="109"/>
      <c r="V11" s="109"/>
      <c r="W11" s="160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</row>
    <row r="12" spans="1:62">
      <c r="A12" s="147" t="s">
        <v>60</v>
      </c>
      <c r="B12" s="178">
        <v>2183</v>
      </c>
      <c r="C12" s="179">
        <v>13831</v>
      </c>
      <c r="D12" s="195">
        <f t="shared" si="2"/>
        <v>5.4702795059306517</v>
      </c>
      <c r="E12" s="180">
        <v>985</v>
      </c>
      <c r="F12" s="179">
        <v>5771</v>
      </c>
      <c r="G12" s="181">
        <f t="shared" si="3"/>
        <v>2.97155626956665</v>
      </c>
      <c r="H12" s="178">
        <v>13831</v>
      </c>
      <c r="I12" s="170">
        <v>15198</v>
      </c>
      <c r="J12" s="244">
        <f t="shared" si="4"/>
        <v>4.1850014043628878</v>
      </c>
      <c r="K12" s="149">
        <f t="shared" si="5"/>
        <v>221.62436548223349</v>
      </c>
      <c r="L12" s="150">
        <f t="shared" si="6"/>
        <v>239.66383642349678</v>
      </c>
      <c r="M12" s="151">
        <f t="shared" si="7"/>
        <v>15.783385149302292</v>
      </c>
      <c r="N12" s="184">
        <f t="shared" si="8"/>
        <v>91.005395446769313</v>
      </c>
      <c r="O12" s="149">
        <f t="shared" si="9"/>
        <v>7.1216831754753809</v>
      </c>
      <c r="P12" s="150">
        <f t="shared" si="10"/>
        <v>37.972101592314779</v>
      </c>
      <c r="Q12" s="167" t="str">
        <f t="shared" si="0"/>
        <v>Poljska</v>
      </c>
      <c r="R12" s="159">
        <f t="shared" si="1"/>
        <v>5.4473400068818494</v>
      </c>
      <c r="S12" s="109"/>
      <c r="T12" s="109"/>
      <c r="U12" s="109"/>
      <c r="V12" s="109"/>
      <c r="W12" s="160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</row>
    <row r="13" spans="1:62">
      <c r="A13" s="147" t="s">
        <v>35</v>
      </c>
      <c r="B13" s="178">
        <v>1984</v>
      </c>
      <c r="C13" s="179">
        <v>13773</v>
      </c>
      <c r="D13" s="195">
        <f t="shared" si="2"/>
        <v>5.4473400068818494</v>
      </c>
      <c r="E13" s="180">
        <v>1290</v>
      </c>
      <c r="F13" s="179">
        <v>8327</v>
      </c>
      <c r="G13" s="181">
        <f t="shared" si="3"/>
        <v>4.2876709507332338</v>
      </c>
      <c r="H13" s="178">
        <v>13773</v>
      </c>
      <c r="I13" s="170">
        <v>13878</v>
      </c>
      <c r="J13" s="244">
        <f t="shared" si="4"/>
        <v>3.821519245278862</v>
      </c>
      <c r="K13" s="149">
        <f t="shared" si="5"/>
        <v>153.79844961240309</v>
      </c>
      <c r="L13" s="150">
        <f t="shared" si="6"/>
        <v>165.40170529602497</v>
      </c>
      <c r="M13" s="151">
        <f t="shared" si="7"/>
        <v>14.404995280621504</v>
      </c>
      <c r="N13" s="184">
        <f t="shared" si="8"/>
        <v>99.243406830955479</v>
      </c>
      <c r="O13" s="149">
        <f t="shared" si="9"/>
        <v>9.3661511653234601</v>
      </c>
      <c r="P13" s="150">
        <f t="shared" si="10"/>
        <v>60.001441129845801</v>
      </c>
      <c r="Q13" s="167" t="str">
        <f t="shared" si="0"/>
        <v>BiH</v>
      </c>
      <c r="R13" s="159">
        <f t="shared" si="1"/>
        <v>2.1614545224431359</v>
      </c>
      <c r="S13" s="109"/>
      <c r="T13" s="109"/>
      <c r="U13" s="109"/>
      <c r="V13" s="109"/>
      <c r="W13" s="160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</row>
    <row r="14" spans="1:62">
      <c r="A14" s="147" t="s">
        <v>108</v>
      </c>
      <c r="B14" s="178">
        <v>499</v>
      </c>
      <c r="C14" s="179">
        <v>5465</v>
      </c>
      <c r="D14" s="195">
        <f t="shared" si="2"/>
        <v>2.1614545224431359</v>
      </c>
      <c r="E14" s="180">
        <v>421</v>
      </c>
      <c r="F14" s="179">
        <v>4498</v>
      </c>
      <c r="G14" s="181">
        <f t="shared" si="3"/>
        <v>2.3160734882188168</v>
      </c>
      <c r="H14" s="178">
        <v>5465</v>
      </c>
      <c r="I14" s="170">
        <v>6922</v>
      </c>
      <c r="J14" s="244">
        <f t="shared" si="4"/>
        <v>1.9060784130148642</v>
      </c>
      <c r="K14" s="149">
        <f t="shared" si="5"/>
        <v>118.52731591448931</v>
      </c>
      <c r="L14" s="150">
        <f t="shared" si="6"/>
        <v>121.49844375277901</v>
      </c>
      <c r="M14" s="151">
        <f t="shared" si="7"/>
        <v>9.1308325709057634</v>
      </c>
      <c r="N14" s="184">
        <f t="shared" si="8"/>
        <v>78.951170182028321</v>
      </c>
      <c r="O14" s="149">
        <f t="shared" si="9"/>
        <v>7.7035681610247027</v>
      </c>
      <c r="P14" s="150">
        <f t="shared" si="10"/>
        <v>64.981219300780126</v>
      </c>
      <c r="Q14" s="167" t="str">
        <f t="shared" si="0"/>
        <v>Italija</v>
      </c>
      <c r="R14" s="159">
        <f t="shared" si="1"/>
        <v>2.0744426294994045</v>
      </c>
      <c r="S14" s="109"/>
      <c r="T14" s="109"/>
      <c r="U14" s="109"/>
      <c r="V14" s="109"/>
      <c r="W14" s="160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</row>
    <row r="15" spans="1:62" ht="15.75" thickBot="1">
      <c r="A15" s="147" t="s">
        <v>49</v>
      </c>
      <c r="B15" s="178">
        <v>989</v>
      </c>
      <c r="C15" s="179">
        <v>5245</v>
      </c>
      <c r="D15" s="195">
        <f t="shared" si="2"/>
        <v>2.0744426294994045</v>
      </c>
      <c r="E15" s="180">
        <v>933</v>
      </c>
      <c r="F15" s="179">
        <v>4943</v>
      </c>
      <c r="G15" s="181">
        <f t="shared" si="3"/>
        <v>2.5452092601746581</v>
      </c>
      <c r="H15" s="178">
        <v>5245</v>
      </c>
      <c r="I15" s="170">
        <v>21030</v>
      </c>
      <c r="J15" s="244">
        <f t="shared" si="4"/>
        <v>5.7909316708613972</v>
      </c>
      <c r="K15" s="149">
        <f t="shared" si="5"/>
        <v>106.0021436227224</v>
      </c>
      <c r="L15" s="150">
        <f t="shared" si="6"/>
        <v>106.10965001011532</v>
      </c>
      <c r="M15" s="151">
        <f t="shared" si="7"/>
        <v>18.856053384175407</v>
      </c>
      <c r="N15" s="184">
        <f t="shared" si="8"/>
        <v>24.940561103185924</v>
      </c>
      <c r="O15" s="149">
        <f t="shared" si="9"/>
        <v>17.788369876072448</v>
      </c>
      <c r="P15" s="150">
        <f t="shared" si="10"/>
        <v>23.504517356157869</v>
      </c>
      <c r="Q15" s="161" t="str">
        <f t="shared" si="0"/>
        <v>Švicarska</v>
      </c>
      <c r="R15" s="163">
        <f t="shared" si="1"/>
        <v>1.2933131360272743</v>
      </c>
      <c r="S15" s="161"/>
      <c r="T15" s="161"/>
      <c r="U15" s="161"/>
      <c r="V15" s="161"/>
      <c r="W15" s="162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</row>
    <row r="16" spans="1:62">
      <c r="A16" s="145" t="s">
        <v>28</v>
      </c>
      <c r="B16" s="121">
        <v>618</v>
      </c>
      <c r="C16" s="12">
        <v>3270</v>
      </c>
      <c r="D16" s="196">
        <f t="shared" si="2"/>
        <v>1.2933131360272743</v>
      </c>
      <c r="E16" s="123">
        <v>553</v>
      </c>
      <c r="F16" s="12">
        <v>3203</v>
      </c>
      <c r="G16" s="148">
        <f t="shared" si="3"/>
        <v>1.6492626462349644</v>
      </c>
      <c r="H16" s="121">
        <v>3270</v>
      </c>
      <c r="I16" s="12">
        <v>5465</v>
      </c>
      <c r="J16" s="245">
        <f t="shared" si="4"/>
        <v>1.50487121166227</v>
      </c>
      <c r="K16" s="152">
        <f>IF(OR(B19&lt;&gt;0)*(E16&lt;&gt;0),B19/E16*100," ")</f>
        <v>55.696202531645568</v>
      </c>
      <c r="L16" s="153">
        <f>IF(OR(C19&lt;&gt;0)*(F16&lt;&gt;0),C19/F16*100," ")</f>
        <v>62.285357477364968</v>
      </c>
      <c r="M16" s="154">
        <f>IF(OR(B19&lt;&gt;0)*(H16&lt;&gt;0),B19/H16*100," ")</f>
        <v>9.4189602446483178</v>
      </c>
      <c r="N16" s="185">
        <f>IF(OR(C19&lt;&gt;0)*(I16&lt;&gt;0),C19/I16*100," ")</f>
        <v>36.505032021957909</v>
      </c>
      <c r="O16" s="152">
        <f t="shared" si="9"/>
        <v>16.911314984709481</v>
      </c>
      <c r="P16" s="153">
        <f t="shared" si="10"/>
        <v>58.60933211344922</v>
      </c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</row>
    <row r="17" spans="1:62">
      <c r="A17" s="33" t="s">
        <v>61</v>
      </c>
      <c r="B17" s="121">
        <v>430</v>
      </c>
      <c r="C17" s="12">
        <v>2919</v>
      </c>
      <c r="D17" s="196">
        <f t="shared" si="2"/>
        <v>1.1544896159215943</v>
      </c>
      <c r="E17" s="123">
        <v>219</v>
      </c>
      <c r="F17" s="12">
        <v>1679</v>
      </c>
      <c r="G17" s="148">
        <f t="shared" si="3"/>
        <v>0.86453699126709505</v>
      </c>
      <c r="H17" s="121">
        <v>2919</v>
      </c>
      <c r="I17" s="12">
        <v>3240</v>
      </c>
      <c r="J17" s="245">
        <f t="shared" si="4"/>
        <v>0.89218348138806125</v>
      </c>
      <c r="K17" s="152">
        <f>IF(OR(B22&lt;&gt;0)*(E17&lt;&gt;0),B22/E17*100," ")</f>
        <v>137.44292237442923</v>
      </c>
      <c r="L17" s="153">
        <f>IF(OR(C22&lt;&gt;0)*(F17&lt;&gt;0),C22/F17*100," ")</f>
        <v>90.768314472900542</v>
      </c>
      <c r="M17" s="154">
        <f>IF(OR(B22&lt;&gt;0)*(H17&lt;&gt;0),B22/H17*100," ")</f>
        <v>10.311750599520384</v>
      </c>
      <c r="N17" s="185">
        <f>IF(OR(C22&lt;&gt;0)*(I17&lt;&gt;0),C22/I17*100," ")</f>
        <v>47.037037037037038</v>
      </c>
      <c r="O17" s="152">
        <f t="shared" si="9"/>
        <v>7.5025693730729701</v>
      </c>
      <c r="P17" s="153">
        <f t="shared" si="10"/>
        <v>51.82098765432098</v>
      </c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</row>
    <row r="18" spans="1:62">
      <c r="A18" s="33" t="s">
        <v>38</v>
      </c>
      <c r="B18" s="121">
        <v>409</v>
      </c>
      <c r="C18" s="12">
        <v>2795</v>
      </c>
      <c r="D18" s="196">
        <f t="shared" si="2"/>
        <v>1.1054465489896732</v>
      </c>
      <c r="E18" s="123">
        <v>200</v>
      </c>
      <c r="F18" s="12">
        <v>1161</v>
      </c>
      <c r="G18" s="148">
        <f t="shared" si="3"/>
        <v>0.59781265447355414</v>
      </c>
      <c r="H18" s="121">
        <v>2795</v>
      </c>
      <c r="I18" s="12">
        <v>3639</v>
      </c>
      <c r="J18" s="245">
        <f t="shared" si="4"/>
        <v>1.0020542249293689</v>
      </c>
      <c r="K18" s="152">
        <f>IF(OR(B20&lt;&gt;0)*(E18&lt;&gt;0),B20/E18*100," ")</f>
        <v>186</v>
      </c>
      <c r="L18" s="153">
        <f>IF(OR(C20&lt;&gt;0)*(F18&lt;&gt;0),C20/F18*100," ")</f>
        <v>143.32472006890612</v>
      </c>
      <c r="M18" s="154">
        <f>IF(OR(B20&lt;&gt;0)*(H18&lt;&gt;0),B20/H18*100," ")</f>
        <v>13.309481216457961</v>
      </c>
      <c r="N18" s="185">
        <f>IF(OR(C20&lt;&gt;0)*(I18&lt;&gt;0),C20/I18*100," ")</f>
        <v>45.726848035174498</v>
      </c>
      <c r="O18" s="152">
        <f t="shared" si="9"/>
        <v>7.1556350626118066</v>
      </c>
      <c r="P18" s="153">
        <f t="shared" si="10"/>
        <v>31.904369332234129</v>
      </c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</row>
    <row r="19" spans="1:62">
      <c r="A19" s="33" t="s">
        <v>97</v>
      </c>
      <c r="B19" s="225">
        <v>308</v>
      </c>
      <c r="C19" s="171">
        <v>1995</v>
      </c>
      <c r="D19" s="196">
        <f t="shared" si="2"/>
        <v>0.78903966555792426</v>
      </c>
      <c r="E19" s="123">
        <v>208</v>
      </c>
      <c r="F19" s="12">
        <v>1442</v>
      </c>
      <c r="G19" s="148">
        <f t="shared" si="3"/>
        <v>0.74250288350634375</v>
      </c>
      <c r="H19" s="121">
        <v>1995</v>
      </c>
      <c r="I19" s="12">
        <v>3239</v>
      </c>
      <c r="J19" s="245">
        <f t="shared" si="4"/>
        <v>0.89190811611602783</v>
      </c>
      <c r="K19" s="152">
        <f t="shared" ref="K19:L22" si="11">IF(OR(B19&lt;&gt;0)*(E19&lt;&gt;0),B19/E19*100," ")</f>
        <v>148.07692307692309</v>
      </c>
      <c r="L19" s="153">
        <f t="shared" si="11"/>
        <v>138.34951456310679</v>
      </c>
      <c r="M19" s="154">
        <f t="shared" ref="M19:N25" si="12">IF(OR(B23&lt;&gt;0)*(H19&lt;&gt;0),B23/H19*100," ")</f>
        <v>10.225563909774436</v>
      </c>
      <c r="N19" s="185">
        <f t="shared" si="12"/>
        <v>32.386539055263967</v>
      </c>
      <c r="O19" s="152">
        <f t="shared" si="9"/>
        <v>10.426065162907268</v>
      </c>
      <c r="P19" s="153">
        <f t="shared" si="10"/>
        <v>44.519913553565914</v>
      </c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</row>
    <row r="20" spans="1:62">
      <c r="A20" s="145" t="s">
        <v>56</v>
      </c>
      <c r="B20" s="225">
        <v>372</v>
      </c>
      <c r="C20" s="171">
        <v>1664</v>
      </c>
      <c r="D20" s="196">
        <f t="shared" si="2"/>
        <v>0.65812631753803807</v>
      </c>
      <c r="E20" s="123">
        <v>266</v>
      </c>
      <c r="F20" s="12">
        <v>1457</v>
      </c>
      <c r="G20" s="148">
        <f t="shared" si="3"/>
        <v>0.75022656121272036</v>
      </c>
      <c r="H20" s="121">
        <v>1664</v>
      </c>
      <c r="I20" s="12">
        <v>3092</v>
      </c>
      <c r="J20" s="245">
        <f t="shared" si="4"/>
        <v>0.85142942112712505</v>
      </c>
      <c r="K20" s="152">
        <f t="shared" si="11"/>
        <v>139.84962406015038</v>
      </c>
      <c r="L20" s="153">
        <f t="shared" si="11"/>
        <v>114.20727522306109</v>
      </c>
      <c r="M20" s="154">
        <f t="shared" si="12"/>
        <v>12.139423076923077</v>
      </c>
      <c r="N20" s="185">
        <f t="shared" si="12"/>
        <v>24.09443725743855</v>
      </c>
      <c r="O20" s="152">
        <f t="shared" si="9"/>
        <v>15.985576923076922</v>
      </c>
      <c r="P20" s="153">
        <f t="shared" si="10"/>
        <v>47.121604139715394</v>
      </c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</row>
    <row r="21" spans="1:62" ht="17.25" customHeight="1">
      <c r="A21" s="145" t="s">
        <v>59</v>
      </c>
      <c r="B21" s="121">
        <v>193</v>
      </c>
      <c r="C21" s="12">
        <v>1647</v>
      </c>
      <c r="D21" s="196">
        <f t="shared" si="2"/>
        <v>0.65140267126511331</v>
      </c>
      <c r="E21" s="123">
        <v>129</v>
      </c>
      <c r="F21" s="12">
        <v>853</v>
      </c>
      <c r="G21" s="148">
        <f t="shared" si="3"/>
        <v>0.43921980556928653</v>
      </c>
      <c r="H21" s="121">
        <v>1647</v>
      </c>
      <c r="I21" s="12">
        <v>4301</v>
      </c>
      <c r="J21" s="245">
        <f t="shared" si="4"/>
        <v>1.184346035015448</v>
      </c>
      <c r="K21" s="152">
        <f t="shared" si="11"/>
        <v>149.6124031007752</v>
      </c>
      <c r="L21" s="153">
        <f t="shared" si="11"/>
        <v>193.08323563892145</v>
      </c>
      <c r="M21" s="154">
        <f t="shared" si="12"/>
        <v>9.8967820279295697</v>
      </c>
      <c r="N21" s="185">
        <f t="shared" si="12"/>
        <v>17.251801906533366</v>
      </c>
      <c r="O21" s="152">
        <f t="shared" si="9"/>
        <v>7.8324225865209467</v>
      </c>
      <c r="P21" s="153">
        <f t="shared" si="10"/>
        <v>19.832597070448731</v>
      </c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</row>
    <row r="22" spans="1:62">
      <c r="A22" s="33" t="s">
        <v>58</v>
      </c>
      <c r="B22" s="225">
        <v>301</v>
      </c>
      <c r="C22" s="171">
        <v>1524</v>
      </c>
      <c r="D22" s="196">
        <f t="shared" si="2"/>
        <v>0.60275511293748196</v>
      </c>
      <c r="E22" s="123">
        <v>136</v>
      </c>
      <c r="F22" s="12">
        <v>727</v>
      </c>
      <c r="G22" s="148">
        <f t="shared" si="3"/>
        <v>0.37434091283572252</v>
      </c>
      <c r="H22" s="121">
        <v>1524</v>
      </c>
      <c r="I22" s="12">
        <v>1810</v>
      </c>
      <c r="J22" s="245">
        <f t="shared" si="4"/>
        <v>0.49841114238036754</v>
      </c>
      <c r="K22" s="152">
        <f t="shared" si="11"/>
        <v>221.32352941176472</v>
      </c>
      <c r="L22" s="153">
        <f t="shared" si="11"/>
        <v>209.62861072902336</v>
      </c>
      <c r="M22" s="154">
        <f t="shared" si="12"/>
        <v>3.083989501312336</v>
      </c>
      <c r="N22" s="185">
        <f t="shared" si="12"/>
        <v>38.342541436464089</v>
      </c>
      <c r="O22" s="152">
        <f t="shared" si="9"/>
        <v>8.9238845144356951</v>
      </c>
      <c r="P22" s="153">
        <f t="shared" si="10"/>
        <v>40.165745856353588</v>
      </c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</row>
    <row r="23" spans="1:62">
      <c r="A23" s="145" t="s">
        <v>44</v>
      </c>
      <c r="B23" s="225">
        <v>204</v>
      </c>
      <c r="C23" s="171">
        <v>1049</v>
      </c>
      <c r="D23" s="196">
        <f t="shared" si="2"/>
        <v>0.4148885258998809</v>
      </c>
      <c r="E23" s="123">
        <v>103</v>
      </c>
      <c r="F23" s="12">
        <v>540</v>
      </c>
      <c r="G23" s="148">
        <f t="shared" si="3"/>
        <v>0.27805239742956006</v>
      </c>
      <c r="H23" s="121">
        <v>1049</v>
      </c>
      <c r="I23" s="12">
        <v>1919</v>
      </c>
      <c r="J23" s="245">
        <f t="shared" si="4"/>
        <v>0.5284259570320029</v>
      </c>
      <c r="K23" s="152">
        <f>IF(OR(B23&lt;&gt;0)*(E23&lt;&gt;0),B23/E23*100," ")</f>
        <v>198.05825242718447</v>
      </c>
      <c r="L23" s="153">
        <f>IF(OR(C27&lt;&gt;0)*(F23&lt;&gt;0),C27/F23*100," ")</f>
        <v>112.4074074074074</v>
      </c>
      <c r="M23" s="154">
        <f t="shared" si="12"/>
        <v>10.295519542421355</v>
      </c>
      <c r="N23" s="185">
        <f t="shared" si="12"/>
        <v>31.631057842626369</v>
      </c>
      <c r="O23" s="152">
        <f t="shared" si="9"/>
        <v>9.8188751191611061</v>
      </c>
      <c r="P23" s="153">
        <f t="shared" si="10"/>
        <v>28.139656070870245</v>
      </c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</row>
    <row r="24" spans="1:62">
      <c r="A24" s="145" t="s">
        <v>34</v>
      </c>
      <c r="B24" s="225">
        <v>202</v>
      </c>
      <c r="C24" s="171">
        <v>745</v>
      </c>
      <c r="D24" s="196">
        <f t="shared" si="2"/>
        <v>0.29465391019581633</v>
      </c>
      <c r="E24" s="123">
        <v>97</v>
      </c>
      <c r="F24" s="12">
        <v>421</v>
      </c>
      <c r="G24" s="148">
        <f t="shared" si="3"/>
        <v>0.21677788762563846</v>
      </c>
      <c r="H24" s="121">
        <v>745</v>
      </c>
      <c r="I24" s="12">
        <v>1460</v>
      </c>
      <c r="J24" s="245">
        <f t="shared" si="4"/>
        <v>0.40203329716869424</v>
      </c>
      <c r="K24" s="152">
        <f>IF(OR(B28&lt;&gt;0)*(E24&lt;&gt;0),B28/E24*100," ")</f>
        <v>81.44329896907216</v>
      </c>
      <c r="L24" s="153">
        <f>IF(OR(C28&lt;&gt;0)*(F24&lt;&gt;0),C28/F24*100," ")</f>
        <v>68.171021377672218</v>
      </c>
      <c r="M24" s="154">
        <f t="shared" si="12"/>
        <v>10.604026845637584</v>
      </c>
      <c r="N24" s="185">
        <f t="shared" si="12"/>
        <v>19.657534246575342</v>
      </c>
      <c r="O24" s="152">
        <f t="shared" si="9"/>
        <v>13.020134228187919</v>
      </c>
      <c r="P24" s="153">
        <f t="shared" si="10"/>
        <v>28.835616438356166</v>
      </c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</row>
    <row r="25" spans="1:62">
      <c r="A25" s="145" t="s">
        <v>63</v>
      </c>
      <c r="B25" s="225">
        <v>163</v>
      </c>
      <c r="C25" s="171">
        <v>742</v>
      </c>
      <c r="D25" s="196">
        <f t="shared" si="2"/>
        <v>0.29346738438294723</v>
      </c>
      <c r="E25" s="123">
        <v>80</v>
      </c>
      <c r="F25" s="12">
        <v>395</v>
      </c>
      <c r="G25" s="148">
        <f t="shared" si="3"/>
        <v>0.20339017960125227</v>
      </c>
      <c r="H25" s="121">
        <v>742</v>
      </c>
      <c r="I25" s="12">
        <v>4024</v>
      </c>
      <c r="J25" s="245">
        <f t="shared" si="4"/>
        <v>1.1080698546622094</v>
      </c>
      <c r="K25" s="152">
        <f>IF(OR(B29&lt;&gt;0)*(E25&lt;&gt;0),B29/E25*100," ")</f>
        <v>58.75</v>
      </c>
      <c r="L25" s="153">
        <f>IF(OR(C29&lt;&gt;0)*(F25&lt;&gt;0),C29/F25*100," ")</f>
        <v>72.658227848101262</v>
      </c>
      <c r="M25" s="154">
        <f t="shared" si="12"/>
        <v>6.3342318059299183</v>
      </c>
      <c r="N25" s="185">
        <f t="shared" si="12"/>
        <v>7.1322067594433394</v>
      </c>
      <c r="O25" s="152">
        <f t="shared" si="9"/>
        <v>10.781671159029651</v>
      </c>
      <c r="P25" s="153">
        <f t="shared" si="10"/>
        <v>9.816103379721671</v>
      </c>
      <c r="Q25" s="165"/>
      <c r="R25" s="164"/>
      <c r="S25" s="164"/>
      <c r="T25" s="164"/>
      <c r="U25" s="165"/>
      <c r="V25" s="165"/>
      <c r="W25" s="165"/>
      <c r="X25" s="165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</row>
    <row r="26" spans="1:62">
      <c r="A26" s="146" t="s">
        <v>27</v>
      </c>
      <c r="B26" s="225">
        <v>47</v>
      </c>
      <c r="C26" s="171">
        <v>694</v>
      </c>
      <c r="D26" s="196">
        <f t="shared" si="2"/>
        <v>0.27448297137704231</v>
      </c>
      <c r="E26" s="123">
        <v>29</v>
      </c>
      <c r="F26" s="12">
        <v>305</v>
      </c>
      <c r="G26" s="148">
        <f t="shared" si="3"/>
        <v>0.15704811336299226</v>
      </c>
      <c r="H26" s="121">
        <v>694</v>
      </c>
      <c r="I26" s="12">
        <v>763</v>
      </c>
      <c r="J26" s="245">
        <f t="shared" si="4"/>
        <v>0.21010370256144775</v>
      </c>
      <c r="K26" s="152">
        <f>IF(OR(B16&lt;&gt;0)*(E26&lt;&gt;0),B16/E26*100," ")</f>
        <v>2131.0344827586205</v>
      </c>
      <c r="L26" s="153">
        <f>IF(OR(C16&lt;&gt;0)*(F26&lt;&gt;0),C16/F26*100," ")</f>
        <v>1072.1311475409836</v>
      </c>
      <c r="M26" s="154">
        <f>IF(OR(B16&lt;&gt;0)*(H26&lt;&gt;0),B16/H26*100," ")</f>
        <v>89.04899135446685</v>
      </c>
      <c r="N26" s="185">
        <f>IF(OR(C16&lt;&gt;0)*(I26&lt;&gt;0),C16/I26*100," ")</f>
        <v>428.57142857142856</v>
      </c>
      <c r="O26" s="152">
        <f t="shared" si="9"/>
        <v>4.1786743515850144</v>
      </c>
      <c r="P26" s="153">
        <f t="shared" si="10"/>
        <v>39.973787680209696</v>
      </c>
      <c r="Q26" s="165"/>
      <c r="R26" s="164"/>
      <c r="S26" s="164"/>
      <c r="T26" s="164"/>
      <c r="U26" s="165"/>
      <c r="V26" s="165"/>
      <c r="W26" s="165"/>
      <c r="X26" s="165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</row>
    <row r="27" spans="1:62">
      <c r="A27" s="145" t="s">
        <v>33</v>
      </c>
      <c r="B27" s="225">
        <v>108</v>
      </c>
      <c r="C27" s="171">
        <v>607</v>
      </c>
      <c r="D27" s="196">
        <f t="shared" si="2"/>
        <v>0.2400737228038396</v>
      </c>
      <c r="E27" s="123">
        <v>48</v>
      </c>
      <c r="F27" s="12">
        <v>228</v>
      </c>
      <c r="G27" s="148">
        <f t="shared" si="3"/>
        <v>0.11739990113692536</v>
      </c>
      <c r="H27" s="121">
        <v>607</v>
      </c>
      <c r="I27" s="12">
        <v>1169</v>
      </c>
      <c r="J27" s="245">
        <f t="shared" si="4"/>
        <v>0.32190200300698874</v>
      </c>
      <c r="K27" s="152">
        <f>IF(OR(B30&lt;&gt;0)*(E27&lt;&gt;0),B30/E27*100," ")</f>
        <v>85.416666666666657</v>
      </c>
      <c r="L27" s="153">
        <f>IF(OR(C30&lt;&gt;0)*(F27&lt;&gt;0),C30/F27*100," ")</f>
        <v>86.403508771929822</v>
      </c>
      <c r="M27" s="154">
        <f>IF(OR(B30&lt;&gt;0)*(H27&lt;&gt;0),B30/H27*100," ")</f>
        <v>6.7545304777594728</v>
      </c>
      <c r="N27" s="185">
        <f>IF(OR(C30&lt;&gt;0)*(I27&lt;&gt;0),C30/I27*100," ")</f>
        <v>16.852010265183917</v>
      </c>
      <c r="O27" s="152">
        <f t="shared" si="9"/>
        <v>7.9077429983525533</v>
      </c>
      <c r="P27" s="153">
        <f t="shared" si="10"/>
        <v>19.503849443969205</v>
      </c>
      <c r="Q27" s="165"/>
      <c r="R27" s="164"/>
      <c r="S27" s="164"/>
      <c r="T27" s="164"/>
      <c r="U27" s="165"/>
      <c r="V27" s="165"/>
      <c r="W27" s="165"/>
      <c r="X27" s="165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</row>
    <row r="28" spans="1:62">
      <c r="A28" s="145" t="s">
        <v>52</v>
      </c>
      <c r="B28" s="121">
        <v>79</v>
      </c>
      <c r="C28" s="12">
        <v>287</v>
      </c>
      <c r="D28" s="196">
        <f t="shared" si="2"/>
        <v>0.11351096943113996</v>
      </c>
      <c r="E28" s="123">
        <v>36</v>
      </c>
      <c r="F28" s="12">
        <v>196</v>
      </c>
      <c r="G28" s="148">
        <f t="shared" si="3"/>
        <v>0.10092272202998846</v>
      </c>
      <c r="H28" s="121">
        <v>287</v>
      </c>
      <c r="I28" s="12">
        <v>1379</v>
      </c>
      <c r="J28" s="245">
        <f t="shared" si="4"/>
        <v>0.37972871013399273</v>
      </c>
      <c r="K28" s="152">
        <f>IF(OR(B21&lt;&gt;0)*(E28&lt;&gt;0),B21/E28*100," ")</f>
        <v>536.11111111111109</v>
      </c>
      <c r="L28" s="153">
        <f>IF(OR(C21&lt;&gt;0)*(F28&lt;&gt;0),C21/F28*100," ")</f>
        <v>840.30612244897964</v>
      </c>
      <c r="M28" s="154">
        <f>IF(OR(B21&lt;&gt;0)*(H28&lt;&gt;0),B21/H28*100," ")</f>
        <v>67.247386759581886</v>
      </c>
      <c r="N28" s="185">
        <f>IF(OR(C21&lt;&gt;0)*(I28&lt;&gt;0),C21/I28*100," ")</f>
        <v>119.43437273386512</v>
      </c>
      <c r="O28" s="152">
        <f t="shared" si="9"/>
        <v>12.543554006968641</v>
      </c>
      <c r="P28" s="153">
        <f t="shared" si="10"/>
        <v>14.213197969543149</v>
      </c>
      <c r="Q28" s="165"/>
      <c r="R28" s="164"/>
      <c r="S28" s="164"/>
      <c r="T28" s="164"/>
      <c r="U28" s="165"/>
      <c r="V28" s="165"/>
      <c r="W28" s="165"/>
      <c r="X28" s="165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</row>
    <row r="29" spans="1:62">
      <c r="A29" s="33" t="s">
        <v>54</v>
      </c>
      <c r="B29" s="121">
        <v>47</v>
      </c>
      <c r="C29" s="12">
        <v>287</v>
      </c>
      <c r="D29" s="196">
        <f t="shared" si="2"/>
        <v>0.11351096943113996</v>
      </c>
      <c r="E29" s="123">
        <v>44</v>
      </c>
      <c r="F29" s="12">
        <v>447</v>
      </c>
      <c r="G29" s="148">
        <f t="shared" si="3"/>
        <v>0.23016559565002473</v>
      </c>
      <c r="H29" s="121">
        <v>287</v>
      </c>
      <c r="I29" s="12">
        <v>404</v>
      </c>
      <c r="J29" s="245">
        <f t="shared" si="4"/>
        <v>0.11124756990147432</v>
      </c>
      <c r="K29" s="152">
        <f t="shared" ref="K29:K38" si="13">IF(OR(B31&lt;&gt;0)*(E29&lt;&gt;0),B31/E29*100," ")</f>
        <v>90.909090909090907</v>
      </c>
      <c r="L29" s="153">
        <f t="shared" ref="L29:L38" si="14">IF(OR(C31&lt;&gt;0)*(F29&lt;&gt;0),C31/F29*100," ")</f>
        <v>43.176733780760628</v>
      </c>
      <c r="M29" s="154">
        <f>IF(OR(B31&lt;&gt;0)*(H29&lt;&gt;0),B31/H29*100," ")</f>
        <v>13.937282229965156</v>
      </c>
      <c r="N29" s="185">
        <f>IF(OR(C31&lt;&gt;0)*(I29&lt;&gt;0),C31/I29*100," ")</f>
        <v>47.772277227722768</v>
      </c>
      <c r="O29" s="152">
        <f t="shared" si="9"/>
        <v>15.331010452961671</v>
      </c>
      <c r="P29" s="153">
        <f t="shared" si="10"/>
        <v>110.64356435643565</v>
      </c>
      <c r="Q29" s="165"/>
      <c r="R29" s="164"/>
      <c r="S29" s="164"/>
      <c r="T29" s="164"/>
      <c r="U29" s="165"/>
      <c r="V29" s="165"/>
      <c r="W29" s="165"/>
      <c r="X29" s="165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</row>
    <row r="30" spans="1:62">
      <c r="A30" s="33" t="s">
        <v>82</v>
      </c>
      <c r="B30" s="121">
        <v>41</v>
      </c>
      <c r="C30" s="12">
        <v>197</v>
      </c>
      <c r="D30" s="196">
        <f t="shared" si="2"/>
        <v>7.7915195045068206E-2</v>
      </c>
      <c r="E30" s="123">
        <v>10</v>
      </c>
      <c r="F30" s="12">
        <v>34</v>
      </c>
      <c r="G30" s="148">
        <f t="shared" si="3"/>
        <v>1.7507002801120448E-2</v>
      </c>
      <c r="H30" s="121">
        <v>197</v>
      </c>
      <c r="I30" s="12">
        <v>410</v>
      </c>
      <c r="J30" s="245">
        <f t="shared" si="4"/>
        <v>0.11289976153367441</v>
      </c>
      <c r="K30" s="152">
        <f t="shared" si="13"/>
        <v>210</v>
      </c>
      <c r="L30" s="153">
        <f t="shared" si="14"/>
        <v>464.70588235294122</v>
      </c>
      <c r="M30" s="154">
        <f>IF(OR(B30&lt;&gt;0)*(H30&lt;&gt;0),B30/H30*100," ")</f>
        <v>20.812182741116754</v>
      </c>
      <c r="N30" s="185">
        <f t="shared" ref="N30:N38" si="15">IF(OR(C32&lt;&gt;0)*(I30&lt;&gt;0),C32/I30*100," ")</f>
        <v>38.536585365853661</v>
      </c>
      <c r="O30" s="152">
        <f t="shared" si="9"/>
        <v>5.0761421319796955</v>
      </c>
      <c r="P30" s="153">
        <f t="shared" si="10"/>
        <v>8.2926829268292686</v>
      </c>
      <c r="Q30" s="165"/>
      <c r="R30" s="164"/>
      <c r="S30" s="164"/>
      <c r="T30" s="164"/>
      <c r="U30" s="165"/>
      <c r="V30" s="165"/>
      <c r="W30" s="165"/>
      <c r="X30" s="165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</row>
    <row r="31" spans="1:62">
      <c r="A31" s="33" t="s">
        <v>96</v>
      </c>
      <c r="B31" s="121">
        <v>40</v>
      </c>
      <c r="C31" s="12">
        <v>193</v>
      </c>
      <c r="D31" s="196">
        <f t="shared" si="2"/>
        <v>7.6333160627909472E-2</v>
      </c>
      <c r="E31" s="123">
        <v>58</v>
      </c>
      <c r="F31" s="12">
        <v>524</v>
      </c>
      <c r="G31" s="148">
        <f t="shared" si="3"/>
        <v>0.2698138078760916</v>
      </c>
      <c r="H31" s="121">
        <v>193</v>
      </c>
      <c r="I31" s="12">
        <v>739</v>
      </c>
      <c r="J31" s="245">
        <f t="shared" si="4"/>
        <v>0.20349493603264729</v>
      </c>
      <c r="K31" s="152">
        <f t="shared" si="13"/>
        <v>27.586206896551722</v>
      </c>
      <c r="L31" s="153">
        <f t="shared" si="14"/>
        <v>24.045801526717558</v>
      </c>
      <c r="M31" s="154">
        <f t="shared" ref="M31:M38" si="16">IF(OR(B33&lt;&gt;0)*(H31&lt;&gt;0),B33/H31*100," ")</f>
        <v>8.2901554404145088</v>
      </c>
      <c r="N31" s="185">
        <f t="shared" si="15"/>
        <v>17.050067658998646</v>
      </c>
      <c r="O31" s="152">
        <f t="shared" si="9"/>
        <v>30.051813471502591</v>
      </c>
      <c r="P31" s="153">
        <f t="shared" si="10"/>
        <v>70.90663058186739</v>
      </c>
      <c r="Q31" s="165"/>
      <c r="R31" s="164"/>
      <c r="S31" s="164"/>
      <c r="T31" s="164"/>
      <c r="U31" s="165"/>
      <c r="V31" s="165"/>
      <c r="W31" s="165"/>
      <c r="X31" s="165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</row>
    <row r="32" spans="1:62">
      <c r="A32" s="33" t="s">
        <v>50</v>
      </c>
      <c r="B32" s="121">
        <v>21</v>
      </c>
      <c r="C32" s="12">
        <v>158</v>
      </c>
      <c r="D32" s="196">
        <f t="shared" si="2"/>
        <v>6.2490359477770444E-2</v>
      </c>
      <c r="E32" s="123">
        <v>40</v>
      </c>
      <c r="F32" s="12">
        <v>171</v>
      </c>
      <c r="G32" s="148">
        <f t="shared" si="3"/>
        <v>8.8049925852694014E-2</v>
      </c>
      <c r="H32" s="121">
        <v>158</v>
      </c>
      <c r="I32" s="12">
        <v>1738</v>
      </c>
      <c r="J32" s="245">
        <f t="shared" si="4"/>
        <v>0.47858484279396618</v>
      </c>
      <c r="K32" s="152">
        <f t="shared" si="13"/>
        <v>77.5</v>
      </c>
      <c r="L32" s="153">
        <f t="shared" si="14"/>
        <v>67.836257309941516</v>
      </c>
      <c r="M32" s="154">
        <f t="shared" si="16"/>
        <v>19.62025316455696</v>
      </c>
      <c r="N32" s="185">
        <f t="shared" si="15"/>
        <v>6.6743383199079398</v>
      </c>
      <c r="O32" s="152">
        <f t="shared" si="9"/>
        <v>25.316455696202532</v>
      </c>
      <c r="P32" s="153">
        <f t="shared" si="10"/>
        <v>9.8388952819332562</v>
      </c>
      <c r="Q32" s="165"/>
      <c r="R32" s="164"/>
      <c r="S32" s="164"/>
      <c r="T32" s="164"/>
      <c r="U32" s="165"/>
      <c r="V32" s="165"/>
      <c r="W32" s="165"/>
      <c r="X32" s="165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</row>
    <row r="33" spans="1:62">
      <c r="A33" s="33" t="s">
        <v>67</v>
      </c>
      <c r="B33" s="121">
        <v>16</v>
      </c>
      <c r="C33" s="12">
        <v>126</v>
      </c>
      <c r="D33" s="196">
        <f t="shared" si="2"/>
        <v>4.983408414050048E-2</v>
      </c>
      <c r="E33" s="123">
        <v>15</v>
      </c>
      <c r="F33" s="12">
        <v>222</v>
      </c>
      <c r="G33" s="148">
        <f t="shared" si="3"/>
        <v>0.11431043005437469</v>
      </c>
      <c r="H33" s="121">
        <v>126</v>
      </c>
      <c r="I33" s="12">
        <v>330</v>
      </c>
      <c r="J33" s="245">
        <f t="shared" si="4"/>
        <v>9.0870539771006231E-2</v>
      </c>
      <c r="K33" s="152">
        <f t="shared" si="13"/>
        <v>66.666666666666657</v>
      </c>
      <c r="L33" s="153">
        <f t="shared" si="14"/>
        <v>47.297297297297298</v>
      </c>
      <c r="M33" s="154">
        <f t="shared" si="16"/>
        <v>7.9365079365079358</v>
      </c>
      <c r="N33" s="185">
        <f t="shared" si="15"/>
        <v>31.818181818181817</v>
      </c>
      <c r="O33" s="152">
        <f t="shared" si="9"/>
        <v>11.904761904761903</v>
      </c>
      <c r="P33" s="153">
        <f t="shared" si="10"/>
        <v>67.272727272727266</v>
      </c>
      <c r="Q33" s="165"/>
      <c r="R33" s="165"/>
      <c r="S33" s="165"/>
      <c r="T33" s="165"/>
      <c r="U33" s="165"/>
      <c r="V33" s="165"/>
      <c r="W33" s="165"/>
      <c r="X33" s="165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</row>
    <row r="34" spans="1:62">
      <c r="A34" s="33" t="s">
        <v>94</v>
      </c>
      <c r="B34" s="121">
        <v>31</v>
      </c>
      <c r="C34" s="12">
        <v>116</v>
      </c>
      <c r="D34" s="196">
        <f t="shared" si="2"/>
        <v>4.587899809760361E-2</v>
      </c>
      <c r="E34" s="123">
        <v>19</v>
      </c>
      <c r="F34" s="12">
        <v>70</v>
      </c>
      <c r="G34" s="148">
        <f t="shared" si="3"/>
        <v>3.6043829296424454E-2</v>
      </c>
      <c r="H34" s="121">
        <v>116</v>
      </c>
      <c r="I34" s="12">
        <v>196</v>
      </c>
      <c r="J34" s="245">
        <f t="shared" si="4"/>
        <v>5.3971593318537042E-2</v>
      </c>
      <c r="K34" s="152">
        <f t="shared" si="13"/>
        <v>126.31578947368421</v>
      </c>
      <c r="L34" s="153">
        <f t="shared" si="14"/>
        <v>150</v>
      </c>
      <c r="M34" s="154">
        <f t="shared" si="16"/>
        <v>20.689655172413794</v>
      </c>
      <c r="N34" s="185">
        <f t="shared" si="15"/>
        <v>53.571428571428569</v>
      </c>
      <c r="O34" s="152">
        <f t="shared" si="9"/>
        <v>16.379310344827587</v>
      </c>
      <c r="P34" s="153">
        <f t="shared" si="10"/>
        <v>35.714285714285715</v>
      </c>
      <c r="Q34" s="165"/>
      <c r="R34" s="165"/>
      <c r="S34" s="165"/>
      <c r="T34" s="165"/>
      <c r="U34" s="165"/>
      <c r="V34" s="165"/>
      <c r="W34" s="165"/>
      <c r="X34" s="165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</row>
    <row r="35" spans="1:62">
      <c r="A35" s="33" t="s">
        <v>36</v>
      </c>
      <c r="B35" s="121">
        <v>10</v>
      </c>
      <c r="C35" s="12">
        <v>105</v>
      </c>
      <c r="D35" s="196">
        <f t="shared" si="2"/>
        <v>4.1528403450417063E-2</v>
      </c>
      <c r="E35" s="123">
        <v>42</v>
      </c>
      <c r="F35" s="12">
        <v>1097</v>
      </c>
      <c r="G35" s="148">
        <f t="shared" si="3"/>
        <v>0.56485829625968031</v>
      </c>
      <c r="H35" s="121">
        <v>105</v>
      </c>
      <c r="I35" s="12">
        <v>406</v>
      </c>
      <c r="J35" s="245">
        <f t="shared" si="4"/>
        <v>0.11179830044554101</v>
      </c>
      <c r="K35" s="152">
        <f t="shared" si="13"/>
        <v>35.714285714285715</v>
      </c>
      <c r="L35" s="153">
        <f t="shared" si="14"/>
        <v>9.4804010938924339</v>
      </c>
      <c r="M35" s="154">
        <f t="shared" si="16"/>
        <v>14.285714285714285</v>
      </c>
      <c r="N35" s="185">
        <f t="shared" si="15"/>
        <v>25.615763546798032</v>
      </c>
      <c r="O35" s="152">
        <f t="shared" si="9"/>
        <v>40</v>
      </c>
      <c r="P35" s="153">
        <f t="shared" si="10"/>
        <v>270.19704433497537</v>
      </c>
      <c r="Q35" s="165"/>
      <c r="R35" s="165"/>
      <c r="S35" s="165"/>
      <c r="T35" s="165"/>
      <c r="U35" s="165"/>
      <c r="V35" s="165"/>
      <c r="W35" s="165"/>
      <c r="X35" s="165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</row>
    <row r="36" spans="1:62">
      <c r="A36" s="33" t="s">
        <v>62</v>
      </c>
      <c r="B36" s="121">
        <v>24</v>
      </c>
      <c r="C36" s="12">
        <v>105</v>
      </c>
      <c r="D36" s="196">
        <f t="shared" si="2"/>
        <v>4.1528403450417063E-2</v>
      </c>
      <c r="E36" s="123">
        <v>25</v>
      </c>
      <c r="F36" s="12">
        <v>76</v>
      </c>
      <c r="G36" s="148">
        <f t="shared" si="3"/>
        <v>3.9133300378975118E-2</v>
      </c>
      <c r="H36" s="121">
        <v>105</v>
      </c>
      <c r="I36" s="12">
        <v>301</v>
      </c>
      <c r="J36" s="245">
        <f t="shared" si="4"/>
        <v>8.2884946882039026E-2</v>
      </c>
      <c r="K36" s="152">
        <f t="shared" si="13"/>
        <v>80</v>
      </c>
      <c r="L36" s="153">
        <f t="shared" si="14"/>
        <v>130.26315789473685</v>
      </c>
      <c r="M36" s="154">
        <f t="shared" si="16"/>
        <v>19.047619047619047</v>
      </c>
      <c r="N36" s="185">
        <f t="shared" si="15"/>
        <v>32.89036544850498</v>
      </c>
      <c r="O36" s="152">
        <f t="shared" si="9"/>
        <v>23.809523809523807</v>
      </c>
      <c r="P36" s="153">
        <f t="shared" si="10"/>
        <v>25.249169435215947</v>
      </c>
      <c r="Q36" s="165"/>
      <c r="R36" s="165"/>
      <c r="S36" s="165"/>
      <c r="T36" s="165"/>
      <c r="U36" s="165"/>
      <c r="V36" s="165"/>
      <c r="W36" s="165"/>
      <c r="X36" s="165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</row>
    <row r="37" spans="1:62">
      <c r="A37" s="33" t="s">
        <v>103</v>
      </c>
      <c r="B37" s="121">
        <v>15</v>
      </c>
      <c r="C37" s="12">
        <v>104</v>
      </c>
      <c r="D37" s="196">
        <f t="shared" si="2"/>
        <v>4.113289484612738E-2</v>
      </c>
      <c r="E37" s="123">
        <v>5</v>
      </c>
      <c r="F37" s="12">
        <v>27</v>
      </c>
      <c r="G37" s="148">
        <f t="shared" si="3"/>
        <v>1.3902619871478002E-2</v>
      </c>
      <c r="H37" s="121">
        <v>104</v>
      </c>
      <c r="I37" s="12">
        <v>170</v>
      </c>
      <c r="J37" s="245">
        <f t="shared" si="4"/>
        <v>4.6812096245669878E-2</v>
      </c>
      <c r="K37" s="152">
        <f t="shared" si="13"/>
        <v>520</v>
      </c>
      <c r="L37" s="153">
        <f t="shared" si="14"/>
        <v>359.25925925925924</v>
      </c>
      <c r="M37" s="154">
        <f t="shared" si="16"/>
        <v>25</v>
      </c>
      <c r="N37" s="185">
        <f t="shared" si="15"/>
        <v>57.058823529411761</v>
      </c>
      <c r="O37" s="152">
        <f t="shared" si="9"/>
        <v>4.8076923076923084</v>
      </c>
      <c r="P37" s="153">
        <f t="shared" si="10"/>
        <v>15.882352941176469</v>
      </c>
      <c r="Q37" s="165"/>
      <c r="R37" s="165"/>
      <c r="S37" s="165"/>
      <c r="T37" s="165"/>
      <c r="U37" s="165"/>
      <c r="V37" s="165"/>
      <c r="W37" s="165"/>
      <c r="X37" s="165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</row>
    <row r="38" spans="1:62">
      <c r="A38" s="33" t="s">
        <v>69</v>
      </c>
      <c r="B38" s="121">
        <v>20</v>
      </c>
      <c r="C38" s="12">
        <v>99</v>
      </c>
      <c r="D38" s="196">
        <f t="shared" ref="D38:D69" si="17">IF($C$83&lt;&gt;0,C38/$C$83*100,0)</f>
        <v>3.9155351824678941E-2</v>
      </c>
      <c r="E38" s="123">
        <v>7</v>
      </c>
      <c r="F38" s="12">
        <v>29</v>
      </c>
      <c r="G38" s="148">
        <f t="shared" ref="G38:G69" si="18">IF($F$83&lt;&gt;0,F38/$F$83*100,0)</f>
        <v>1.4932443565661559E-2</v>
      </c>
      <c r="H38" s="121">
        <v>99</v>
      </c>
      <c r="I38" s="12">
        <v>63</v>
      </c>
      <c r="J38" s="245">
        <f t="shared" ref="J38:J69" si="19">IF($I$83&lt;&gt;0,I38/$I$83*100,0)</f>
        <v>1.734801213810119E-2</v>
      </c>
      <c r="K38" s="152">
        <f t="shared" si="13"/>
        <v>328.57142857142856</v>
      </c>
      <c r="L38" s="153">
        <f t="shared" si="14"/>
        <v>300</v>
      </c>
      <c r="M38" s="154">
        <f t="shared" si="16"/>
        <v>23.232323232323232</v>
      </c>
      <c r="N38" s="185">
        <f t="shared" si="15"/>
        <v>138.0952380952381</v>
      </c>
      <c r="O38" s="152">
        <f t="shared" si="9"/>
        <v>7.0707070707070701</v>
      </c>
      <c r="P38" s="153">
        <f t="shared" si="10"/>
        <v>46.031746031746032</v>
      </c>
      <c r="Q38" s="165"/>
      <c r="R38" s="165"/>
      <c r="S38" s="165"/>
      <c r="T38" s="165"/>
      <c r="U38" s="165"/>
      <c r="V38" s="165"/>
      <c r="W38" s="165"/>
      <c r="X38" s="165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</row>
    <row r="39" spans="1:62">
      <c r="A39" s="33" t="s">
        <v>30</v>
      </c>
      <c r="B39" s="121">
        <v>26</v>
      </c>
      <c r="C39" s="12">
        <v>97</v>
      </c>
      <c r="D39" s="196">
        <f t="shared" si="17"/>
        <v>3.8364334616099574E-2</v>
      </c>
      <c r="E39" s="123">
        <v>47</v>
      </c>
      <c r="F39" s="12">
        <v>237</v>
      </c>
      <c r="G39" s="148">
        <f t="shared" si="18"/>
        <v>0.12203410776075135</v>
      </c>
      <c r="H39" s="121">
        <v>97</v>
      </c>
      <c r="I39" s="12">
        <v>545</v>
      </c>
      <c r="J39" s="245">
        <f t="shared" si="19"/>
        <v>0.15007407325817698</v>
      </c>
      <c r="K39" s="152">
        <f>IF(OR(B17&lt;&gt;0)*(E39&lt;&gt;0),B17/E39*100," ")</f>
        <v>914.89361702127655</v>
      </c>
      <c r="L39" s="153">
        <f>IF(OR(C17&lt;&gt;0)*(F39&lt;&gt;0),C17/F39*100," ")</f>
        <v>1231.6455696202531</v>
      </c>
      <c r="M39" s="154">
        <f>IF(OR(B17&lt;&gt;0)*(H39&lt;&gt;0),B17/H39*100," ")</f>
        <v>443.29896907216499</v>
      </c>
      <c r="N39" s="185">
        <f>IF(OR(C17&lt;&gt;0)*(I39&lt;&gt;0),C17/I39*100," ")</f>
        <v>535.59633027522932</v>
      </c>
      <c r="O39" s="152">
        <f t="shared" si="9"/>
        <v>48.453608247422679</v>
      </c>
      <c r="P39" s="153">
        <f t="shared" si="10"/>
        <v>43.486238532110093</v>
      </c>
      <c r="Q39" s="165"/>
      <c r="R39" s="165"/>
      <c r="S39" s="165"/>
      <c r="T39" s="165"/>
      <c r="U39" s="165"/>
      <c r="V39" s="165"/>
      <c r="W39" s="165"/>
      <c r="X39" s="165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</row>
    <row r="40" spans="1:62">
      <c r="A40" s="251" t="s">
        <v>40</v>
      </c>
      <c r="B40" s="121">
        <v>23</v>
      </c>
      <c r="C40" s="12">
        <v>87</v>
      </c>
      <c r="D40" s="196">
        <f t="shared" si="17"/>
        <v>3.4409248573202711E-2</v>
      </c>
      <c r="E40" s="123">
        <v>16</v>
      </c>
      <c r="F40" s="12">
        <v>79</v>
      </c>
      <c r="G40" s="148">
        <f t="shared" si="18"/>
        <v>4.0678035920250454E-2</v>
      </c>
      <c r="H40" s="121">
        <v>87</v>
      </c>
      <c r="I40" s="12">
        <v>160</v>
      </c>
      <c r="J40" s="245">
        <f t="shared" si="19"/>
        <v>4.4058443525336353E-2</v>
      </c>
      <c r="K40" s="152">
        <f t="shared" ref="K40:L45" si="20">IF(OR(B41&lt;&gt;0)*(E40&lt;&gt;0),B41/E40*100," ")</f>
        <v>87.5</v>
      </c>
      <c r="L40" s="153">
        <f t="shared" si="20"/>
        <v>92.405063291139243</v>
      </c>
      <c r="M40" s="154">
        <f t="shared" ref="M40:N45" si="21">IF(OR(B41&lt;&gt;0)*(H40&lt;&gt;0),B41/H40*100," ")</f>
        <v>16.091954022988507</v>
      </c>
      <c r="N40" s="185">
        <f t="shared" si="21"/>
        <v>45.625</v>
      </c>
      <c r="O40" s="152">
        <f t="shared" si="9"/>
        <v>18.390804597701148</v>
      </c>
      <c r="P40" s="153">
        <f t="shared" si="10"/>
        <v>49.375</v>
      </c>
      <c r="Q40" s="165"/>
      <c r="R40" s="165"/>
      <c r="S40" s="165"/>
      <c r="T40" s="165"/>
      <c r="U40" s="165"/>
      <c r="V40" s="165"/>
      <c r="W40" s="165"/>
      <c r="X40" s="165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</row>
    <row r="41" spans="1:62">
      <c r="A41" s="33" t="s">
        <v>32</v>
      </c>
      <c r="B41" s="121">
        <v>14</v>
      </c>
      <c r="C41" s="12">
        <v>73</v>
      </c>
      <c r="D41" s="196">
        <f t="shared" si="17"/>
        <v>2.88721281131471E-2</v>
      </c>
      <c r="E41" s="123">
        <v>6</v>
      </c>
      <c r="F41" s="12">
        <v>21</v>
      </c>
      <c r="G41" s="148">
        <f t="shared" si="18"/>
        <v>1.0813148788927337E-2</v>
      </c>
      <c r="H41" s="121">
        <v>73</v>
      </c>
      <c r="I41" s="12">
        <v>657</v>
      </c>
      <c r="J41" s="245">
        <f t="shared" si="19"/>
        <v>0.18091498372591241</v>
      </c>
      <c r="K41" s="152">
        <f t="shared" si="20"/>
        <v>200</v>
      </c>
      <c r="L41" s="153">
        <f t="shared" si="20"/>
        <v>347.61904761904765</v>
      </c>
      <c r="M41" s="154">
        <f t="shared" si="21"/>
        <v>16.43835616438356</v>
      </c>
      <c r="N41" s="185">
        <f t="shared" si="21"/>
        <v>11.111111111111111</v>
      </c>
      <c r="O41" s="152">
        <f t="shared" si="9"/>
        <v>8.2191780821917799</v>
      </c>
      <c r="P41" s="153">
        <f t="shared" si="10"/>
        <v>3.1963470319634704</v>
      </c>
      <c r="Q41" s="165"/>
      <c r="R41" s="165"/>
      <c r="S41" s="165"/>
      <c r="T41" s="165"/>
      <c r="U41" s="165"/>
      <c r="V41" s="165"/>
      <c r="W41" s="165"/>
      <c r="X41" s="165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</row>
    <row r="42" spans="1:62">
      <c r="A42" s="33" t="s">
        <v>64</v>
      </c>
      <c r="B42" s="121">
        <v>12</v>
      </c>
      <c r="C42" s="12">
        <v>73</v>
      </c>
      <c r="D42" s="196">
        <f t="shared" si="17"/>
        <v>2.88721281131471E-2</v>
      </c>
      <c r="E42" s="123">
        <v>36</v>
      </c>
      <c r="F42" s="12">
        <v>205</v>
      </c>
      <c r="G42" s="148">
        <f t="shared" si="18"/>
        <v>0.10555692865381447</v>
      </c>
      <c r="H42" s="121">
        <v>73</v>
      </c>
      <c r="I42" s="12">
        <v>79</v>
      </c>
      <c r="J42" s="245">
        <f t="shared" si="19"/>
        <v>2.1753856490634826E-2</v>
      </c>
      <c r="K42" s="152">
        <f t="shared" si="20"/>
        <v>25</v>
      </c>
      <c r="L42" s="153">
        <f t="shared" si="20"/>
        <v>34.146341463414636</v>
      </c>
      <c r="M42" s="154">
        <f t="shared" si="21"/>
        <v>12.328767123287671</v>
      </c>
      <c r="N42" s="185">
        <f t="shared" si="21"/>
        <v>88.60759493670885</v>
      </c>
      <c r="O42" s="152">
        <f t="shared" si="9"/>
        <v>49.315068493150683</v>
      </c>
      <c r="P42" s="153">
        <f t="shared" si="10"/>
        <v>259.49367088607596</v>
      </c>
      <c r="Q42" s="165"/>
      <c r="R42" s="165"/>
      <c r="S42" s="165"/>
      <c r="T42" s="165"/>
      <c r="U42" s="165"/>
      <c r="V42" s="165"/>
      <c r="W42" s="165"/>
      <c r="X42" s="165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</row>
    <row r="43" spans="1:62">
      <c r="A43" s="33" t="s">
        <v>57</v>
      </c>
      <c r="B43" s="121">
        <v>9</v>
      </c>
      <c r="C43" s="12">
        <v>70</v>
      </c>
      <c r="D43" s="196">
        <f t="shared" si="17"/>
        <v>2.7685602300278042E-2</v>
      </c>
      <c r="E43" s="123">
        <v>10</v>
      </c>
      <c r="F43" s="12">
        <v>45</v>
      </c>
      <c r="G43" s="148">
        <f t="shared" si="18"/>
        <v>2.3171033119130005E-2</v>
      </c>
      <c r="H43" s="121">
        <v>70</v>
      </c>
      <c r="I43" s="12">
        <v>142</v>
      </c>
      <c r="J43" s="245">
        <f t="shared" si="19"/>
        <v>3.910186862873602E-2</v>
      </c>
      <c r="K43" s="152">
        <f t="shared" si="20"/>
        <v>120</v>
      </c>
      <c r="L43" s="153">
        <f t="shared" si="20"/>
        <v>151.11111111111111</v>
      </c>
      <c r="M43" s="154">
        <f t="shared" si="21"/>
        <v>17.142857142857142</v>
      </c>
      <c r="N43" s="185">
        <f t="shared" si="21"/>
        <v>47.887323943661968</v>
      </c>
      <c r="O43" s="152">
        <f t="shared" si="9"/>
        <v>14.285714285714285</v>
      </c>
      <c r="P43" s="153">
        <f t="shared" si="10"/>
        <v>31.690140845070424</v>
      </c>
      <c r="Q43" s="165"/>
      <c r="R43" s="165"/>
      <c r="S43" s="165"/>
      <c r="T43" s="165"/>
      <c r="U43" s="165"/>
      <c r="V43" s="165"/>
      <c r="W43" s="165"/>
      <c r="X43" s="165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</row>
    <row r="44" spans="1:62">
      <c r="A44" s="33" t="s">
        <v>104</v>
      </c>
      <c r="B44" s="121">
        <v>12</v>
      </c>
      <c r="C44" s="12">
        <v>68</v>
      </c>
      <c r="D44" s="196">
        <f t="shared" si="17"/>
        <v>2.6894585091698672E-2</v>
      </c>
      <c r="E44" s="123">
        <v>15</v>
      </c>
      <c r="F44" s="12">
        <v>91</v>
      </c>
      <c r="G44" s="148">
        <f t="shared" si="18"/>
        <v>4.6856978085351789E-2</v>
      </c>
      <c r="H44" s="121">
        <v>68</v>
      </c>
      <c r="I44" s="12">
        <v>154</v>
      </c>
      <c r="J44" s="245">
        <f t="shared" si="19"/>
        <v>4.2406251893136244E-2</v>
      </c>
      <c r="K44" s="152">
        <f t="shared" si="20"/>
        <v>80</v>
      </c>
      <c r="L44" s="153">
        <f t="shared" si="20"/>
        <v>62.637362637362635</v>
      </c>
      <c r="M44" s="154">
        <f t="shared" si="21"/>
        <v>17.647058823529413</v>
      </c>
      <c r="N44" s="185">
        <f t="shared" si="21"/>
        <v>37.012987012987011</v>
      </c>
      <c r="O44" s="152">
        <f t="shared" si="9"/>
        <v>22.058823529411764</v>
      </c>
      <c r="P44" s="153">
        <f t="shared" si="10"/>
        <v>59.090909090909093</v>
      </c>
      <c r="Q44" s="165"/>
      <c r="R44" s="165"/>
      <c r="S44" s="165"/>
      <c r="T44" s="165"/>
      <c r="U44" s="165"/>
      <c r="V44" s="165"/>
      <c r="W44" s="165"/>
      <c r="X44" s="165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</row>
    <row r="45" spans="1:62">
      <c r="A45" s="33" t="s">
        <v>92</v>
      </c>
      <c r="B45" s="121">
        <v>12</v>
      </c>
      <c r="C45" s="12">
        <v>57</v>
      </c>
      <c r="D45" s="196">
        <f t="shared" si="17"/>
        <v>2.2543990444512118E-2</v>
      </c>
      <c r="E45" s="123">
        <v>6</v>
      </c>
      <c r="F45" s="12">
        <v>20</v>
      </c>
      <c r="G45" s="148">
        <f t="shared" si="18"/>
        <v>1.0298236941835558E-2</v>
      </c>
      <c r="H45" s="121">
        <v>57</v>
      </c>
      <c r="I45" s="12">
        <v>49</v>
      </c>
      <c r="J45" s="245">
        <f t="shared" si="19"/>
        <v>1.3492898329634261E-2</v>
      </c>
      <c r="K45" s="152">
        <f t="shared" si="20"/>
        <v>133.33333333333331</v>
      </c>
      <c r="L45" s="153">
        <f t="shared" si="20"/>
        <v>260</v>
      </c>
      <c r="M45" s="154">
        <f t="shared" si="21"/>
        <v>14.035087719298245</v>
      </c>
      <c r="N45" s="185">
        <f t="shared" si="21"/>
        <v>106.12244897959184</v>
      </c>
      <c r="O45" s="152">
        <f t="shared" si="9"/>
        <v>10.526315789473683</v>
      </c>
      <c r="P45" s="153">
        <f t="shared" si="10"/>
        <v>40.816326530612244</v>
      </c>
      <c r="Q45" s="165"/>
      <c r="R45" s="165"/>
      <c r="S45" s="165"/>
      <c r="T45" s="165"/>
      <c r="U45" s="165"/>
      <c r="V45" s="165"/>
      <c r="W45" s="165"/>
      <c r="X45" s="165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</row>
    <row r="46" spans="1:62">
      <c r="A46" s="33" t="s">
        <v>39</v>
      </c>
      <c r="B46" s="121">
        <v>8</v>
      </c>
      <c r="C46" s="12">
        <v>52</v>
      </c>
      <c r="D46" s="196">
        <f t="shared" si="17"/>
        <v>2.056644742306369E-2</v>
      </c>
      <c r="E46" s="123">
        <v>11</v>
      </c>
      <c r="F46" s="12">
        <v>27</v>
      </c>
      <c r="G46" s="148">
        <f t="shared" si="18"/>
        <v>1.3902619871478002E-2</v>
      </c>
      <c r="H46" s="121">
        <v>52</v>
      </c>
      <c r="I46" s="12">
        <v>737</v>
      </c>
      <c r="J46" s="245">
        <f t="shared" si="19"/>
        <v>0.20294420548858061</v>
      </c>
      <c r="K46" s="152">
        <f>IF(OR(B18&lt;&gt;0)*(E46&lt;&gt;0),B18/E46*100," ")</f>
        <v>3718.181818181818</v>
      </c>
      <c r="L46" s="153">
        <f>IF(OR(C46&lt;&gt;0)*(F46&lt;&gt;0),C46/F46*100," ")</f>
        <v>192.59259259259258</v>
      </c>
      <c r="M46" s="154">
        <f>IF(OR(B18&lt;&gt;0)*(H46&lt;&gt;0),B18/H46*100," ")</f>
        <v>786.53846153846155</v>
      </c>
      <c r="N46" s="185">
        <f>IF(OR(C18&lt;&gt;0)*(I46&lt;&gt;0),C18/I46*100," ")</f>
        <v>379.24016282225239</v>
      </c>
      <c r="O46" s="152">
        <f t="shared" si="9"/>
        <v>21.153846153846153</v>
      </c>
      <c r="P46" s="153">
        <f t="shared" si="10"/>
        <v>3.6635006784260513</v>
      </c>
      <c r="Q46" s="165"/>
      <c r="R46" s="165"/>
      <c r="S46" s="165"/>
      <c r="T46" s="165"/>
      <c r="U46" s="165"/>
      <c r="V46" s="165"/>
      <c r="W46" s="165"/>
      <c r="X46" s="165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</row>
    <row r="47" spans="1:62">
      <c r="A47" s="33" t="s">
        <v>105</v>
      </c>
      <c r="B47" s="121">
        <v>16</v>
      </c>
      <c r="C47" s="12">
        <v>52</v>
      </c>
      <c r="D47" s="196">
        <f t="shared" si="17"/>
        <v>2.056644742306369E-2</v>
      </c>
      <c r="E47" s="123">
        <v>3</v>
      </c>
      <c r="F47" s="12">
        <v>9</v>
      </c>
      <c r="G47" s="148">
        <f t="shared" si="18"/>
        <v>4.6342066238260014E-3</v>
      </c>
      <c r="H47" s="121">
        <v>52</v>
      </c>
      <c r="I47" s="12">
        <v>85</v>
      </c>
      <c r="J47" s="245">
        <f t="shared" si="19"/>
        <v>2.3406048122834939E-2</v>
      </c>
      <c r="K47" s="152">
        <f t="shared" si="5"/>
        <v>533.33333333333326</v>
      </c>
      <c r="L47" s="153">
        <f t="shared" si="6"/>
        <v>577.77777777777771</v>
      </c>
      <c r="M47" s="154">
        <f t="shared" si="7"/>
        <v>30.76923076923077</v>
      </c>
      <c r="N47" s="185">
        <f t="shared" si="8"/>
        <v>61.176470588235297</v>
      </c>
      <c r="O47" s="152">
        <f t="shared" si="9"/>
        <v>5.7692307692307692</v>
      </c>
      <c r="P47" s="153">
        <f t="shared" si="10"/>
        <v>10.588235294117647</v>
      </c>
      <c r="Q47" s="165"/>
      <c r="R47" s="165"/>
      <c r="S47" s="165"/>
      <c r="T47" s="165"/>
      <c r="U47" s="165"/>
      <c r="V47" s="165"/>
      <c r="W47" s="165"/>
      <c r="X47" s="165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</row>
    <row r="48" spans="1:62">
      <c r="A48" s="33" t="s">
        <v>45</v>
      </c>
      <c r="B48" s="121">
        <v>8</v>
      </c>
      <c r="C48" s="12">
        <v>39</v>
      </c>
      <c r="D48" s="196">
        <f t="shared" si="17"/>
        <v>1.5424835567297767E-2</v>
      </c>
      <c r="E48" s="123">
        <v>25</v>
      </c>
      <c r="F48" s="12">
        <v>86</v>
      </c>
      <c r="G48" s="148">
        <f t="shared" si="18"/>
        <v>4.4282418849892903E-2</v>
      </c>
      <c r="H48" s="121">
        <v>39</v>
      </c>
      <c r="I48" s="12">
        <v>289</v>
      </c>
      <c r="J48" s="245">
        <f t="shared" si="19"/>
        <v>7.9580563617638794E-2</v>
      </c>
      <c r="K48" s="152">
        <f t="shared" si="5"/>
        <v>32</v>
      </c>
      <c r="L48" s="153">
        <f t="shared" si="6"/>
        <v>45.348837209302324</v>
      </c>
      <c r="M48" s="154">
        <f t="shared" si="7"/>
        <v>20.512820512820511</v>
      </c>
      <c r="N48" s="185">
        <f t="shared" si="8"/>
        <v>13.494809688581316</v>
      </c>
      <c r="O48" s="152">
        <f t="shared" si="9"/>
        <v>64.102564102564102</v>
      </c>
      <c r="P48" s="153">
        <f t="shared" si="10"/>
        <v>29.757785467128027</v>
      </c>
      <c r="Q48" s="165"/>
      <c r="R48" s="165"/>
      <c r="S48" s="165"/>
      <c r="T48" s="165"/>
      <c r="U48" s="165"/>
      <c r="V48" s="165"/>
      <c r="W48" s="165"/>
      <c r="X48" s="165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</row>
    <row r="49" spans="1:62" ht="17.25" customHeight="1">
      <c r="A49" s="33" t="s">
        <v>47</v>
      </c>
      <c r="B49" s="121">
        <v>7</v>
      </c>
      <c r="C49" s="12">
        <v>37</v>
      </c>
      <c r="D49" s="196">
        <f t="shared" si="17"/>
        <v>1.4633818358718393E-2</v>
      </c>
      <c r="E49" s="123">
        <v>7</v>
      </c>
      <c r="F49" s="12">
        <v>39</v>
      </c>
      <c r="G49" s="148">
        <f t="shared" si="18"/>
        <v>2.0081562036579337E-2</v>
      </c>
      <c r="H49" s="121">
        <v>37</v>
      </c>
      <c r="I49" s="12">
        <v>49</v>
      </c>
      <c r="J49" s="245">
        <f t="shared" si="19"/>
        <v>1.3492898329634261E-2</v>
      </c>
      <c r="K49" s="152">
        <f t="shared" si="5"/>
        <v>100</v>
      </c>
      <c r="L49" s="153">
        <f t="shared" si="6"/>
        <v>94.871794871794862</v>
      </c>
      <c r="M49" s="154">
        <f t="shared" si="7"/>
        <v>18.918918918918919</v>
      </c>
      <c r="N49" s="185">
        <f t="shared" si="8"/>
        <v>75.510204081632651</v>
      </c>
      <c r="O49" s="152">
        <f t="shared" si="9"/>
        <v>18.918918918918919</v>
      </c>
      <c r="P49" s="153">
        <f t="shared" si="10"/>
        <v>79.591836734693871</v>
      </c>
      <c r="Q49" s="165"/>
      <c r="R49" s="165"/>
      <c r="S49" s="165"/>
      <c r="T49" s="165"/>
      <c r="U49" s="165"/>
      <c r="V49" s="165"/>
      <c r="W49" s="165"/>
      <c r="X49" s="165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</row>
    <row r="50" spans="1:62">
      <c r="A50" s="34" t="s">
        <v>73</v>
      </c>
      <c r="B50" s="121">
        <v>6</v>
      </c>
      <c r="C50" s="12">
        <v>34</v>
      </c>
      <c r="D50" s="196">
        <f t="shared" si="17"/>
        <v>1.3447292545849336E-2</v>
      </c>
      <c r="E50" s="123">
        <v>0</v>
      </c>
      <c r="F50" s="12">
        <v>0</v>
      </c>
      <c r="G50" s="148">
        <f t="shared" si="18"/>
        <v>0</v>
      </c>
      <c r="H50" s="121">
        <v>34</v>
      </c>
      <c r="I50" s="12">
        <v>3</v>
      </c>
      <c r="J50" s="245">
        <f t="shared" si="19"/>
        <v>8.2609581610005678E-4</v>
      </c>
      <c r="K50" s="152" t="str">
        <f t="shared" si="5"/>
        <v xml:space="preserve"> </v>
      </c>
      <c r="L50" s="153" t="str">
        <f t="shared" si="6"/>
        <v xml:space="preserve"> </v>
      </c>
      <c r="M50" s="154">
        <f t="shared" si="7"/>
        <v>17.647058823529413</v>
      </c>
      <c r="N50" s="185">
        <f t="shared" si="8"/>
        <v>1133.3333333333335</v>
      </c>
      <c r="O50" s="152" t="str">
        <f t="shared" si="9"/>
        <v xml:space="preserve"> </v>
      </c>
      <c r="P50" s="153" t="str">
        <f t="shared" si="10"/>
        <v xml:space="preserve"> </v>
      </c>
      <c r="Q50" s="165"/>
      <c r="R50" s="165"/>
      <c r="S50" s="165"/>
      <c r="T50" s="165"/>
      <c r="U50" s="165"/>
      <c r="V50" s="165"/>
      <c r="W50" s="165"/>
      <c r="X50" s="165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</row>
    <row r="51" spans="1:62">
      <c r="A51" s="34" t="s">
        <v>101</v>
      </c>
      <c r="B51" s="121">
        <v>10</v>
      </c>
      <c r="C51" s="12">
        <v>32</v>
      </c>
      <c r="D51" s="196">
        <f t="shared" si="17"/>
        <v>1.2656275337269964E-2</v>
      </c>
      <c r="E51" s="123">
        <v>29</v>
      </c>
      <c r="F51" s="12">
        <v>154</v>
      </c>
      <c r="G51" s="148">
        <f t="shared" si="18"/>
        <v>7.9296424452133793E-2</v>
      </c>
      <c r="H51" s="121">
        <v>32</v>
      </c>
      <c r="I51" s="12">
        <v>303</v>
      </c>
      <c r="J51" s="245">
        <f t="shared" si="19"/>
        <v>8.343567742610572E-2</v>
      </c>
      <c r="K51" s="152">
        <f t="shared" si="5"/>
        <v>34.482758620689658</v>
      </c>
      <c r="L51" s="153">
        <f t="shared" si="6"/>
        <v>20.779220779220779</v>
      </c>
      <c r="M51" s="154">
        <f t="shared" si="7"/>
        <v>31.25</v>
      </c>
      <c r="N51" s="185">
        <f t="shared" si="8"/>
        <v>10.561056105610561</v>
      </c>
      <c r="O51" s="152">
        <f t="shared" si="9"/>
        <v>90.625</v>
      </c>
      <c r="P51" s="153">
        <f t="shared" si="10"/>
        <v>50.82508250825083</v>
      </c>
      <c r="Q51" s="165"/>
      <c r="R51" s="165"/>
      <c r="S51" s="165"/>
      <c r="T51" s="165"/>
      <c r="U51" s="165"/>
      <c r="V51" s="165"/>
      <c r="W51" s="165"/>
      <c r="X51" s="165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</row>
    <row r="52" spans="1:62">
      <c r="A52" s="33" t="s">
        <v>46</v>
      </c>
      <c r="B52" s="121">
        <v>7</v>
      </c>
      <c r="C52" s="12">
        <v>26</v>
      </c>
      <c r="D52" s="196">
        <f t="shared" si="17"/>
        <v>1.0283223711531845E-2</v>
      </c>
      <c r="E52" s="123">
        <v>6</v>
      </c>
      <c r="F52" s="12">
        <v>35</v>
      </c>
      <c r="G52" s="148">
        <f t="shared" si="18"/>
        <v>1.8021914648212227E-2</v>
      </c>
      <c r="H52" s="121">
        <v>26</v>
      </c>
      <c r="I52" s="12">
        <v>55</v>
      </c>
      <c r="J52" s="245">
        <f t="shared" si="19"/>
        <v>1.5145089961834373E-2</v>
      </c>
      <c r="K52" s="152">
        <f t="shared" si="5"/>
        <v>116.66666666666667</v>
      </c>
      <c r="L52" s="153">
        <f t="shared" si="6"/>
        <v>74.285714285714292</v>
      </c>
      <c r="M52" s="154">
        <f t="shared" si="7"/>
        <v>26.923076923076923</v>
      </c>
      <c r="N52" s="185">
        <f t="shared" si="8"/>
        <v>47.272727272727273</v>
      </c>
      <c r="O52" s="152">
        <f t="shared" si="9"/>
        <v>23.076923076923077</v>
      </c>
      <c r="P52" s="153">
        <f t="shared" si="10"/>
        <v>63.636363636363633</v>
      </c>
      <c r="Q52" s="165"/>
      <c r="R52" s="165"/>
      <c r="S52" s="165"/>
      <c r="T52" s="165"/>
      <c r="U52" s="165"/>
      <c r="V52" s="165"/>
      <c r="W52" s="165"/>
      <c r="X52" s="165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</row>
    <row r="53" spans="1:62">
      <c r="A53" s="33" t="s">
        <v>74</v>
      </c>
      <c r="B53" s="121">
        <v>15</v>
      </c>
      <c r="C53" s="12">
        <v>26</v>
      </c>
      <c r="D53" s="196">
        <f t="shared" si="17"/>
        <v>1.0283223711531845E-2</v>
      </c>
      <c r="E53" s="123">
        <v>1</v>
      </c>
      <c r="F53" s="12">
        <v>3</v>
      </c>
      <c r="G53" s="148">
        <f t="shared" si="18"/>
        <v>1.5447355412753336E-3</v>
      </c>
      <c r="H53" s="121">
        <v>26</v>
      </c>
      <c r="I53" s="12">
        <v>95</v>
      </c>
      <c r="J53" s="245">
        <f t="shared" si="19"/>
        <v>2.6159700843168463E-2</v>
      </c>
      <c r="K53" s="152">
        <f t="shared" si="5"/>
        <v>1500</v>
      </c>
      <c r="L53" s="153">
        <f t="shared" si="6"/>
        <v>866.66666666666663</v>
      </c>
      <c r="M53" s="154">
        <f t="shared" si="7"/>
        <v>57.692307692307686</v>
      </c>
      <c r="N53" s="185">
        <f t="shared" si="8"/>
        <v>27.368421052631582</v>
      </c>
      <c r="O53" s="152">
        <f t="shared" si="9"/>
        <v>3.8461538461538463</v>
      </c>
      <c r="P53" s="153">
        <f t="shared" si="10"/>
        <v>3.1578947368421053</v>
      </c>
      <c r="Q53" s="165"/>
      <c r="R53" s="165"/>
      <c r="S53" s="165"/>
      <c r="T53" s="165"/>
      <c r="U53" s="165"/>
      <c r="V53" s="165"/>
      <c r="W53" s="165"/>
      <c r="X53" s="165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</row>
    <row r="54" spans="1:62" ht="17.25" customHeight="1">
      <c r="A54" s="34" t="s">
        <v>71</v>
      </c>
      <c r="B54" s="121">
        <v>3</v>
      </c>
      <c r="C54" s="12">
        <v>26</v>
      </c>
      <c r="D54" s="196">
        <f t="shared" si="17"/>
        <v>1.0283223711531845E-2</v>
      </c>
      <c r="E54" s="123">
        <v>2</v>
      </c>
      <c r="F54" s="12">
        <v>8</v>
      </c>
      <c r="G54" s="148">
        <f t="shared" si="18"/>
        <v>4.1192947767342229E-3</v>
      </c>
      <c r="H54" s="121">
        <v>26</v>
      </c>
      <c r="I54" s="12">
        <v>8</v>
      </c>
      <c r="J54" s="245">
        <f t="shared" si="19"/>
        <v>2.2029221762668179E-3</v>
      </c>
      <c r="K54" s="152">
        <f t="shared" si="5"/>
        <v>150</v>
      </c>
      <c r="L54" s="153">
        <f t="shared" si="6"/>
        <v>325</v>
      </c>
      <c r="M54" s="154">
        <f t="shared" si="7"/>
        <v>11.538461538461538</v>
      </c>
      <c r="N54" s="185">
        <f t="shared" si="8"/>
        <v>325</v>
      </c>
      <c r="O54" s="152">
        <f t="shared" si="9"/>
        <v>7.6923076923076925</v>
      </c>
      <c r="P54" s="153">
        <f t="shared" si="10"/>
        <v>100</v>
      </c>
      <c r="Q54" s="165"/>
      <c r="R54" s="165"/>
      <c r="S54" s="165"/>
      <c r="T54" s="165"/>
      <c r="U54" s="165"/>
      <c r="V54" s="165"/>
      <c r="W54" s="165"/>
      <c r="X54" s="165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</row>
    <row r="55" spans="1:62">
      <c r="A55" s="34" t="s">
        <v>42</v>
      </c>
      <c r="B55" s="121">
        <v>9</v>
      </c>
      <c r="C55" s="12">
        <v>20</v>
      </c>
      <c r="D55" s="196">
        <f t="shared" si="17"/>
        <v>7.9101720857937263E-3</v>
      </c>
      <c r="E55" s="123">
        <v>6</v>
      </c>
      <c r="F55" s="12">
        <v>29</v>
      </c>
      <c r="G55" s="148">
        <f t="shared" si="18"/>
        <v>1.4932443565661559E-2</v>
      </c>
      <c r="H55" s="121">
        <v>20</v>
      </c>
      <c r="I55" s="12">
        <v>31</v>
      </c>
      <c r="J55" s="245">
        <f t="shared" si="19"/>
        <v>8.5363234330339197E-3</v>
      </c>
      <c r="K55" s="152">
        <f t="shared" si="5"/>
        <v>150</v>
      </c>
      <c r="L55" s="153">
        <f t="shared" si="6"/>
        <v>68.965517241379317</v>
      </c>
      <c r="M55" s="154">
        <f t="shared" si="7"/>
        <v>45</v>
      </c>
      <c r="N55" s="185">
        <f t="shared" si="8"/>
        <v>64.516129032258064</v>
      </c>
      <c r="O55" s="152">
        <f t="shared" si="9"/>
        <v>30</v>
      </c>
      <c r="P55" s="153">
        <f t="shared" si="10"/>
        <v>93.548387096774192</v>
      </c>
      <c r="Q55" s="165"/>
      <c r="R55" s="165"/>
      <c r="S55" s="165"/>
      <c r="T55" s="165"/>
      <c r="U55" s="165"/>
      <c r="V55" s="165"/>
      <c r="W55" s="165"/>
      <c r="X55" s="165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</row>
    <row r="56" spans="1:62">
      <c r="A56" s="33" t="s">
        <v>98</v>
      </c>
      <c r="B56" s="121">
        <v>10</v>
      </c>
      <c r="C56" s="12">
        <v>20</v>
      </c>
      <c r="D56" s="196">
        <f t="shared" si="17"/>
        <v>7.9101720857937263E-3</v>
      </c>
      <c r="E56" s="123">
        <v>5</v>
      </c>
      <c r="F56" s="12">
        <v>12</v>
      </c>
      <c r="G56" s="148">
        <f t="shared" si="18"/>
        <v>6.1789421651013343E-3</v>
      </c>
      <c r="H56" s="121">
        <v>20</v>
      </c>
      <c r="I56" s="12">
        <v>92</v>
      </c>
      <c r="J56" s="245">
        <f t="shared" si="19"/>
        <v>2.5333605027068405E-2</v>
      </c>
      <c r="K56" s="152">
        <f t="shared" si="5"/>
        <v>200</v>
      </c>
      <c r="L56" s="153">
        <f t="shared" si="6"/>
        <v>166.66666666666669</v>
      </c>
      <c r="M56" s="154">
        <f t="shared" si="7"/>
        <v>50</v>
      </c>
      <c r="N56" s="185">
        <f t="shared" si="8"/>
        <v>21.739130434782609</v>
      </c>
      <c r="O56" s="152">
        <f t="shared" si="9"/>
        <v>25</v>
      </c>
      <c r="P56" s="153">
        <f t="shared" si="10"/>
        <v>13.043478260869565</v>
      </c>
      <c r="Q56" s="165"/>
      <c r="R56" s="165"/>
      <c r="S56" s="165"/>
      <c r="T56" s="165"/>
      <c r="U56" s="165"/>
      <c r="V56" s="165"/>
      <c r="W56" s="165"/>
      <c r="X56" s="165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</row>
    <row r="57" spans="1:62">
      <c r="A57" s="33" t="s">
        <v>100</v>
      </c>
      <c r="B57" s="121">
        <v>2</v>
      </c>
      <c r="C57" s="12">
        <v>20</v>
      </c>
      <c r="D57" s="196">
        <f t="shared" si="17"/>
        <v>7.9101720857937263E-3</v>
      </c>
      <c r="E57" s="123">
        <v>3</v>
      </c>
      <c r="F57" s="12">
        <v>21</v>
      </c>
      <c r="G57" s="148">
        <f t="shared" si="18"/>
        <v>1.0813148788927337E-2</v>
      </c>
      <c r="H57" s="121">
        <v>20</v>
      </c>
      <c r="I57" s="12">
        <v>1</v>
      </c>
      <c r="J57" s="245">
        <f t="shared" si="19"/>
        <v>2.7536527203335224E-4</v>
      </c>
      <c r="K57" s="152">
        <f t="shared" si="5"/>
        <v>66.666666666666657</v>
      </c>
      <c r="L57" s="153">
        <f t="shared" si="6"/>
        <v>95.238095238095227</v>
      </c>
      <c r="M57" s="154">
        <f t="shared" si="7"/>
        <v>10</v>
      </c>
      <c r="N57" s="185">
        <f t="shared" si="8"/>
        <v>2000</v>
      </c>
      <c r="O57" s="152">
        <f t="shared" si="9"/>
        <v>15</v>
      </c>
      <c r="P57" s="153">
        <f t="shared" si="10"/>
        <v>2100</v>
      </c>
      <c r="Q57" s="165"/>
      <c r="R57" s="165"/>
      <c r="S57" s="165"/>
      <c r="T57" s="165"/>
      <c r="U57" s="165"/>
      <c r="V57" s="165"/>
      <c r="W57" s="165"/>
      <c r="X57" s="165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</row>
    <row r="58" spans="1:62">
      <c r="A58" s="33" t="s">
        <v>65</v>
      </c>
      <c r="B58" s="121">
        <v>4</v>
      </c>
      <c r="C58" s="12">
        <v>16</v>
      </c>
      <c r="D58" s="196">
        <f t="shared" si="17"/>
        <v>6.3281376686349818E-3</v>
      </c>
      <c r="E58" s="123">
        <v>1</v>
      </c>
      <c r="F58" s="12">
        <v>2</v>
      </c>
      <c r="G58" s="148">
        <f t="shared" si="18"/>
        <v>1.0298236941835557E-3</v>
      </c>
      <c r="H58" s="121">
        <v>16</v>
      </c>
      <c r="I58" s="12">
        <v>44</v>
      </c>
      <c r="J58" s="245">
        <f t="shared" si="19"/>
        <v>1.2116071969467498E-2</v>
      </c>
      <c r="K58" s="152">
        <f t="shared" si="5"/>
        <v>400</v>
      </c>
      <c r="L58" s="153">
        <f t="shared" si="6"/>
        <v>800</v>
      </c>
      <c r="M58" s="154">
        <f t="shared" si="7"/>
        <v>25</v>
      </c>
      <c r="N58" s="185">
        <f t="shared" si="8"/>
        <v>36.363636363636367</v>
      </c>
      <c r="O58" s="152">
        <f t="shared" si="9"/>
        <v>6.25</v>
      </c>
      <c r="P58" s="153">
        <f t="shared" si="10"/>
        <v>4.5454545454545459</v>
      </c>
      <c r="Q58" s="165"/>
      <c r="R58" s="165"/>
      <c r="S58" s="165"/>
      <c r="T58" s="165"/>
      <c r="U58" s="165"/>
      <c r="V58" s="165"/>
      <c r="W58" s="165"/>
      <c r="X58" s="165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</row>
    <row r="59" spans="1:62" ht="17.25" customHeight="1">
      <c r="A59" s="33" t="s">
        <v>81</v>
      </c>
      <c r="B59" s="121">
        <v>3</v>
      </c>
      <c r="C59" s="12">
        <v>12</v>
      </c>
      <c r="D59" s="196">
        <f t="shared" si="17"/>
        <v>4.7461032514762354E-3</v>
      </c>
      <c r="E59" s="123">
        <v>1</v>
      </c>
      <c r="F59" s="12">
        <v>1</v>
      </c>
      <c r="G59" s="148">
        <f t="shared" si="18"/>
        <v>5.1491184709177786E-4</v>
      </c>
      <c r="H59" s="121">
        <v>12</v>
      </c>
      <c r="I59" s="12">
        <v>8</v>
      </c>
      <c r="J59" s="245">
        <f t="shared" si="19"/>
        <v>2.2029221762668179E-3</v>
      </c>
      <c r="K59" s="152">
        <f t="shared" si="5"/>
        <v>300</v>
      </c>
      <c r="L59" s="153">
        <f t="shared" si="6"/>
        <v>1200</v>
      </c>
      <c r="M59" s="154">
        <f t="shared" si="7"/>
        <v>25</v>
      </c>
      <c r="N59" s="185">
        <f t="shared" si="8"/>
        <v>150</v>
      </c>
      <c r="O59" s="152">
        <f t="shared" si="9"/>
        <v>8.3333333333333321</v>
      </c>
      <c r="P59" s="153">
        <f t="shared" si="10"/>
        <v>12.5</v>
      </c>
      <c r="Q59" s="165"/>
      <c r="R59" s="165"/>
      <c r="S59" s="165"/>
      <c r="T59" s="165"/>
      <c r="U59" s="165"/>
      <c r="V59" s="165"/>
      <c r="W59" s="165"/>
      <c r="X59" s="165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</row>
    <row r="60" spans="1:62">
      <c r="A60" s="34" t="s">
        <v>72</v>
      </c>
      <c r="B60" s="121">
        <v>3</v>
      </c>
      <c r="C60" s="12">
        <v>11</v>
      </c>
      <c r="D60" s="196">
        <f t="shared" si="17"/>
        <v>4.3505946471865493E-3</v>
      </c>
      <c r="E60" s="123">
        <v>1</v>
      </c>
      <c r="F60" s="12">
        <v>2</v>
      </c>
      <c r="G60" s="148">
        <f t="shared" si="18"/>
        <v>1.0298236941835557E-3</v>
      </c>
      <c r="H60" s="121">
        <v>11</v>
      </c>
      <c r="I60" s="12">
        <v>27</v>
      </c>
      <c r="J60" s="245">
        <f t="shared" si="19"/>
        <v>7.4348623449005113E-3</v>
      </c>
      <c r="K60" s="152">
        <f t="shared" si="5"/>
        <v>300</v>
      </c>
      <c r="L60" s="153">
        <f t="shared" si="6"/>
        <v>550</v>
      </c>
      <c r="M60" s="154">
        <f t="shared" si="7"/>
        <v>27.27272727272727</v>
      </c>
      <c r="N60" s="185">
        <f t="shared" si="8"/>
        <v>40.74074074074074</v>
      </c>
      <c r="O60" s="152">
        <f t="shared" si="9"/>
        <v>9.0909090909090917</v>
      </c>
      <c r="P60" s="153">
        <f t="shared" si="10"/>
        <v>7.4074074074074066</v>
      </c>
      <c r="Q60" s="165"/>
      <c r="R60" s="165"/>
      <c r="S60" s="165"/>
      <c r="T60" s="165"/>
      <c r="U60" s="165"/>
      <c r="V60" s="165"/>
      <c r="W60" s="165"/>
      <c r="X60" s="165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</row>
    <row r="61" spans="1:62">
      <c r="A61" s="33" t="s">
        <v>102</v>
      </c>
      <c r="B61" s="121">
        <v>3</v>
      </c>
      <c r="C61" s="12">
        <v>11</v>
      </c>
      <c r="D61" s="196">
        <f t="shared" si="17"/>
        <v>4.3505946471865493E-3</v>
      </c>
      <c r="E61" s="123">
        <v>1</v>
      </c>
      <c r="F61" s="12">
        <v>2</v>
      </c>
      <c r="G61" s="148">
        <f t="shared" si="18"/>
        <v>1.0298236941835557E-3</v>
      </c>
      <c r="H61" s="121">
        <v>11</v>
      </c>
      <c r="I61" s="12">
        <v>12</v>
      </c>
      <c r="J61" s="245">
        <f t="shared" si="19"/>
        <v>3.3043832644002271E-3</v>
      </c>
      <c r="K61" s="152">
        <f t="shared" si="5"/>
        <v>300</v>
      </c>
      <c r="L61" s="153">
        <f t="shared" si="6"/>
        <v>550</v>
      </c>
      <c r="M61" s="154">
        <f t="shared" si="7"/>
        <v>27.27272727272727</v>
      </c>
      <c r="N61" s="185">
        <f t="shared" si="8"/>
        <v>91.666666666666657</v>
      </c>
      <c r="O61" s="152">
        <f t="shared" si="9"/>
        <v>9.0909090909090917</v>
      </c>
      <c r="P61" s="153">
        <f t="shared" si="10"/>
        <v>16.666666666666664</v>
      </c>
      <c r="Q61" s="165"/>
      <c r="R61" s="165"/>
      <c r="S61" s="165"/>
      <c r="T61" s="165"/>
      <c r="U61" s="165"/>
      <c r="V61" s="165"/>
      <c r="W61" s="165"/>
      <c r="X61" s="165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</row>
    <row r="62" spans="1:62">
      <c r="A62" s="33" t="s">
        <v>68</v>
      </c>
      <c r="B62" s="121">
        <v>5</v>
      </c>
      <c r="C62" s="12">
        <v>9</v>
      </c>
      <c r="D62" s="196">
        <f t="shared" si="17"/>
        <v>3.5595774386071766E-3</v>
      </c>
      <c r="E62" s="123">
        <v>2</v>
      </c>
      <c r="F62" s="12">
        <v>11</v>
      </c>
      <c r="G62" s="148">
        <f t="shared" si="18"/>
        <v>5.6640303180095566E-3</v>
      </c>
      <c r="H62" s="121">
        <v>9</v>
      </c>
      <c r="I62" s="12">
        <v>84</v>
      </c>
      <c r="J62" s="245">
        <f t="shared" si="19"/>
        <v>2.3130682850801589E-2</v>
      </c>
      <c r="K62" s="152">
        <f t="shared" si="5"/>
        <v>250</v>
      </c>
      <c r="L62" s="153">
        <f t="shared" si="6"/>
        <v>81.818181818181827</v>
      </c>
      <c r="M62" s="154">
        <f t="shared" si="7"/>
        <v>55.555555555555557</v>
      </c>
      <c r="N62" s="185">
        <f t="shared" si="8"/>
        <v>10.714285714285714</v>
      </c>
      <c r="O62" s="152">
        <f t="shared" si="9"/>
        <v>22.222222222222221</v>
      </c>
      <c r="P62" s="153">
        <f t="shared" si="10"/>
        <v>13.095238095238097</v>
      </c>
      <c r="Q62" s="165"/>
      <c r="R62" s="165"/>
      <c r="S62" s="165"/>
      <c r="T62" s="165"/>
      <c r="U62" s="165"/>
      <c r="V62" s="165"/>
      <c r="W62" s="165"/>
      <c r="X62" s="165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</row>
    <row r="63" spans="1:62">
      <c r="A63" s="33" t="s">
        <v>106</v>
      </c>
      <c r="B63" s="121">
        <v>2</v>
      </c>
      <c r="C63" s="12">
        <v>7</v>
      </c>
      <c r="D63" s="196">
        <f t="shared" si="17"/>
        <v>2.7685602300278043E-3</v>
      </c>
      <c r="E63" s="123">
        <v>3</v>
      </c>
      <c r="F63" s="12">
        <v>9</v>
      </c>
      <c r="G63" s="148">
        <f t="shared" si="18"/>
        <v>4.6342066238260014E-3</v>
      </c>
      <c r="H63" s="121">
        <v>7</v>
      </c>
      <c r="I63" s="12">
        <v>11</v>
      </c>
      <c r="J63" s="245">
        <f t="shared" si="19"/>
        <v>3.0290179923668746E-3</v>
      </c>
      <c r="K63" s="152">
        <f t="shared" si="5"/>
        <v>66.666666666666657</v>
      </c>
      <c r="L63" s="153">
        <f t="shared" si="6"/>
        <v>77.777777777777786</v>
      </c>
      <c r="M63" s="154">
        <f t="shared" si="7"/>
        <v>28.571428571428569</v>
      </c>
      <c r="N63" s="185">
        <f t="shared" si="8"/>
        <v>63.636363636363633</v>
      </c>
      <c r="O63" s="152">
        <f t="shared" si="9"/>
        <v>42.857142857142854</v>
      </c>
      <c r="P63" s="153">
        <f t="shared" si="10"/>
        <v>81.818181818181827</v>
      </c>
      <c r="Q63" s="165"/>
      <c r="R63" s="165"/>
      <c r="S63" s="165"/>
      <c r="T63" s="165"/>
      <c r="U63" s="165"/>
      <c r="V63" s="165"/>
      <c r="W63" s="165"/>
      <c r="X63" s="165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</row>
    <row r="64" spans="1:62">
      <c r="A64" s="33" t="s">
        <v>70</v>
      </c>
      <c r="B64" s="121">
        <v>2</v>
      </c>
      <c r="C64" s="12">
        <v>6</v>
      </c>
      <c r="D64" s="196">
        <f t="shared" si="17"/>
        <v>2.3730516257381177E-3</v>
      </c>
      <c r="E64" s="123">
        <v>7</v>
      </c>
      <c r="F64" s="12">
        <v>51</v>
      </c>
      <c r="G64" s="148">
        <f t="shared" si="18"/>
        <v>2.6260504201680673E-2</v>
      </c>
      <c r="H64" s="121">
        <v>6</v>
      </c>
      <c r="I64" s="12">
        <v>21</v>
      </c>
      <c r="J64" s="245">
        <f t="shared" si="19"/>
        <v>5.7826707127003971E-3</v>
      </c>
      <c r="K64" s="152">
        <f t="shared" si="5"/>
        <v>28.571428571428569</v>
      </c>
      <c r="L64" s="153">
        <f t="shared" si="6"/>
        <v>11.76470588235294</v>
      </c>
      <c r="M64" s="154">
        <f t="shared" si="7"/>
        <v>33.333333333333329</v>
      </c>
      <c r="N64" s="185">
        <f t="shared" si="8"/>
        <v>28.571428571428569</v>
      </c>
      <c r="O64" s="152">
        <f t="shared" si="9"/>
        <v>116.66666666666667</v>
      </c>
      <c r="P64" s="153">
        <f t="shared" si="10"/>
        <v>242.85714285714283</v>
      </c>
      <c r="Q64" s="165"/>
      <c r="R64" s="165"/>
      <c r="S64" s="165"/>
      <c r="T64" s="165"/>
      <c r="U64" s="165"/>
      <c r="V64" s="165"/>
      <c r="W64" s="165"/>
      <c r="X64" s="165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</row>
    <row r="65" spans="1:62">
      <c r="A65" s="33" t="s">
        <v>78</v>
      </c>
      <c r="B65" s="121">
        <v>3</v>
      </c>
      <c r="C65" s="12">
        <v>6</v>
      </c>
      <c r="D65" s="196">
        <f t="shared" si="17"/>
        <v>2.3730516257381177E-3</v>
      </c>
      <c r="E65" s="123">
        <v>5</v>
      </c>
      <c r="F65" s="12">
        <v>13</v>
      </c>
      <c r="G65" s="148">
        <f t="shared" si="18"/>
        <v>6.6938540121931119E-3</v>
      </c>
      <c r="H65" s="121">
        <v>6</v>
      </c>
      <c r="I65" s="12">
        <v>128</v>
      </c>
      <c r="J65" s="245">
        <f t="shared" si="19"/>
        <v>3.5246754820269087E-2</v>
      </c>
      <c r="K65" s="152">
        <f t="shared" si="5"/>
        <v>60</v>
      </c>
      <c r="L65" s="153">
        <f t="shared" si="6"/>
        <v>46.153846153846153</v>
      </c>
      <c r="M65" s="154">
        <f t="shared" si="7"/>
        <v>50</v>
      </c>
      <c r="N65" s="185">
        <f t="shared" si="8"/>
        <v>4.6875</v>
      </c>
      <c r="O65" s="152">
        <f t="shared" si="9"/>
        <v>83.333333333333343</v>
      </c>
      <c r="P65" s="153">
        <f t="shared" si="10"/>
        <v>10.15625</v>
      </c>
      <c r="Q65" s="165"/>
      <c r="R65" s="165"/>
      <c r="S65" s="165"/>
      <c r="T65" s="165"/>
      <c r="U65" s="165"/>
      <c r="V65" s="165"/>
      <c r="W65" s="165"/>
      <c r="X65" s="165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</row>
    <row r="66" spans="1:62">
      <c r="A66" s="33" t="s">
        <v>41</v>
      </c>
      <c r="B66" s="121">
        <v>1</v>
      </c>
      <c r="C66" s="12">
        <v>3</v>
      </c>
      <c r="D66" s="196">
        <f t="shared" si="17"/>
        <v>1.1865258128690589E-3</v>
      </c>
      <c r="E66" s="123">
        <v>2</v>
      </c>
      <c r="F66" s="12">
        <v>4</v>
      </c>
      <c r="G66" s="148">
        <f t="shared" si="18"/>
        <v>2.0596473883671114E-3</v>
      </c>
      <c r="H66" s="121">
        <v>3</v>
      </c>
      <c r="I66" s="12">
        <v>0</v>
      </c>
      <c r="J66" s="245">
        <f t="shared" si="19"/>
        <v>0</v>
      </c>
      <c r="K66" s="152">
        <f t="shared" si="5"/>
        <v>50</v>
      </c>
      <c r="L66" s="153">
        <f t="shared" si="6"/>
        <v>75</v>
      </c>
      <c r="M66" s="154">
        <f t="shared" si="7"/>
        <v>33.333333333333329</v>
      </c>
      <c r="N66" s="185" t="str">
        <f t="shared" si="8"/>
        <v xml:space="preserve"> </v>
      </c>
      <c r="O66" s="152">
        <f t="shared" si="9"/>
        <v>66.666666666666657</v>
      </c>
      <c r="P66" s="153" t="str">
        <f t="shared" si="10"/>
        <v xml:space="preserve"> </v>
      </c>
      <c r="Q66" s="165"/>
      <c r="R66" s="165"/>
      <c r="S66" s="165"/>
      <c r="T66" s="165"/>
      <c r="U66" s="165"/>
      <c r="V66" s="165"/>
      <c r="W66" s="165"/>
      <c r="X66" s="165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</row>
    <row r="67" spans="1:62">
      <c r="A67" s="33" t="s">
        <v>83</v>
      </c>
      <c r="B67" s="121">
        <v>1</v>
      </c>
      <c r="C67" s="12">
        <v>3</v>
      </c>
      <c r="D67" s="196">
        <f t="shared" si="17"/>
        <v>1.1865258128690589E-3</v>
      </c>
      <c r="E67" s="123">
        <v>0</v>
      </c>
      <c r="F67" s="12">
        <v>0</v>
      </c>
      <c r="G67" s="148">
        <f t="shared" si="18"/>
        <v>0</v>
      </c>
      <c r="H67" s="121">
        <v>3</v>
      </c>
      <c r="I67" s="12">
        <v>41</v>
      </c>
      <c r="J67" s="245">
        <f t="shared" si="19"/>
        <v>1.1289976153367442E-2</v>
      </c>
      <c r="K67" s="152" t="str">
        <f t="shared" si="5"/>
        <v xml:space="preserve"> </v>
      </c>
      <c r="L67" s="153" t="str">
        <f t="shared" si="6"/>
        <v xml:space="preserve"> </v>
      </c>
      <c r="M67" s="154">
        <f t="shared" si="7"/>
        <v>33.333333333333329</v>
      </c>
      <c r="N67" s="185">
        <f t="shared" si="8"/>
        <v>7.3170731707317067</v>
      </c>
      <c r="O67" s="152" t="str">
        <f t="shared" si="9"/>
        <v xml:space="preserve"> </v>
      </c>
      <c r="P67" s="153" t="str">
        <f t="shared" si="10"/>
        <v xml:space="preserve"> </v>
      </c>
      <c r="Q67" s="165"/>
      <c r="R67" s="165"/>
      <c r="S67" s="165"/>
      <c r="T67" s="165"/>
      <c r="U67" s="165"/>
      <c r="V67" s="165"/>
      <c r="W67" s="165"/>
      <c r="X67" s="165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</row>
    <row r="68" spans="1:62" ht="17.25" customHeight="1">
      <c r="A68" s="33" t="s">
        <v>99</v>
      </c>
      <c r="B68" s="121">
        <v>1</v>
      </c>
      <c r="C68" s="12">
        <v>3</v>
      </c>
      <c r="D68" s="196">
        <f t="shared" si="17"/>
        <v>1.1865258128690589E-3</v>
      </c>
      <c r="E68" s="123">
        <v>15</v>
      </c>
      <c r="F68" s="12">
        <v>75</v>
      </c>
      <c r="G68" s="148">
        <f t="shared" si="18"/>
        <v>3.8618388531883339E-2</v>
      </c>
      <c r="H68" s="121">
        <v>3</v>
      </c>
      <c r="I68" s="12">
        <v>2</v>
      </c>
      <c r="J68" s="245">
        <f t="shared" si="19"/>
        <v>5.5073054406670448E-4</v>
      </c>
      <c r="K68" s="152">
        <f t="shared" si="5"/>
        <v>6.666666666666667</v>
      </c>
      <c r="L68" s="153">
        <f t="shared" si="6"/>
        <v>4</v>
      </c>
      <c r="M68" s="154">
        <f t="shared" si="7"/>
        <v>33.333333333333329</v>
      </c>
      <c r="N68" s="185">
        <f t="shared" si="8"/>
        <v>150</v>
      </c>
      <c r="O68" s="152">
        <f t="shared" si="9"/>
        <v>500</v>
      </c>
      <c r="P68" s="153">
        <f t="shared" si="10"/>
        <v>3750</v>
      </c>
      <c r="Q68" s="165"/>
      <c r="R68" s="165"/>
      <c r="S68" s="165"/>
      <c r="T68" s="165"/>
      <c r="U68" s="165"/>
      <c r="V68" s="165"/>
      <c r="W68" s="165"/>
      <c r="X68" s="165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</row>
    <row r="69" spans="1:62">
      <c r="A69" s="33" t="s">
        <v>75</v>
      </c>
      <c r="B69" s="121">
        <v>2</v>
      </c>
      <c r="C69" s="12">
        <v>2</v>
      </c>
      <c r="D69" s="196">
        <f t="shared" si="17"/>
        <v>7.9101720857937272E-4</v>
      </c>
      <c r="E69" s="123">
        <v>0</v>
      </c>
      <c r="F69" s="12">
        <v>0</v>
      </c>
      <c r="G69" s="148">
        <f t="shared" si="18"/>
        <v>0</v>
      </c>
      <c r="H69" s="121">
        <v>2</v>
      </c>
      <c r="I69" s="12">
        <v>8</v>
      </c>
      <c r="J69" s="245">
        <f t="shared" si="19"/>
        <v>2.2029221762668179E-3</v>
      </c>
      <c r="K69" s="152" t="str">
        <f t="shared" si="5"/>
        <v xml:space="preserve"> </v>
      </c>
      <c r="L69" s="153" t="str">
        <f t="shared" si="6"/>
        <v xml:space="preserve"> </v>
      </c>
      <c r="M69" s="154">
        <f t="shared" si="7"/>
        <v>100</v>
      </c>
      <c r="N69" s="185">
        <f t="shared" si="8"/>
        <v>25</v>
      </c>
      <c r="O69" s="152" t="str">
        <f t="shared" si="9"/>
        <v xml:space="preserve"> </v>
      </c>
      <c r="P69" s="153" t="str">
        <f t="shared" si="10"/>
        <v xml:space="preserve"> </v>
      </c>
      <c r="Q69" s="165"/>
      <c r="R69" s="165"/>
      <c r="S69" s="165"/>
      <c r="T69" s="165"/>
      <c r="U69" s="165"/>
      <c r="V69" s="165"/>
      <c r="W69" s="165"/>
      <c r="X69" s="165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</row>
    <row r="70" spans="1:62">
      <c r="A70" s="34" t="s">
        <v>107</v>
      </c>
      <c r="B70" s="121">
        <v>0</v>
      </c>
      <c r="C70" s="12">
        <v>0</v>
      </c>
      <c r="D70" s="196">
        <f t="shared" ref="D70:D78" si="22">IF($C$83&lt;&gt;0,C70/$C$83*100,0)</f>
        <v>0</v>
      </c>
      <c r="E70" s="123">
        <v>0</v>
      </c>
      <c r="F70" s="12">
        <v>0</v>
      </c>
      <c r="G70" s="148">
        <f t="shared" ref="G70:G78" si="23">IF($F$83&lt;&gt;0,F70/$F$83*100,0)</f>
        <v>0</v>
      </c>
      <c r="H70" s="121">
        <v>0</v>
      </c>
      <c r="I70" s="12">
        <v>0</v>
      </c>
      <c r="J70" s="245">
        <f t="shared" ref="J70:J78" si="24">IF($I$83&lt;&gt;0,I70/$I$83*100,0)</f>
        <v>0</v>
      </c>
      <c r="K70" s="152" t="str">
        <f t="shared" si="5"/>
        <v xml:space="preserve"> </v>
      </c>
      <c r="L70" s="153" t="str">
        <f t="shared" si="6"/>
        <v xml:space="preserve"> </v>
      </c>
      <c r="M70" s="154" t="str">
        <f t="shared" si="7"/>
        <v xml:space="preserve"> </v>
      </c>
      <c r="N70" s="185" t="str">
        <f t="shared" si="8"/>
        <v xml:space="preserve"> </v>
      </c>
      <c r="O70" s="152" t="str">
        <f t="shared" si="9"/>
        <v xml:space="preserve"> </v>
      </c>
      <c r="P70" s="153" t="str">
        <f t="shared" si="10"/>
        <v xml:space="preserve"> </v>
      </c>
      <c r="Q70" s="165"/>
      <c r="R70" s="165"/>
      <c r="S70" s="165"/>
      <c r="T70" s="165"/>
      <c r="U70" s="165"/>
      <c r="V70" s="165"/>
      <c r="W70" s="165"/>
      <c r="X70" s="165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</row>
    <row r="71" spans="1:62">
      <c r="A71" s="175" t="s">
        <v>48</v>
      </c>
      <c r="B71" s="121">
        <v>0</v>
      </c>
      <c r="C71" s="12">
        <v>0</v>
      </c>
      <c r="D71" s="196">
        <f t="shared" si="22"/>
        <v>0</v>
      </c>
      <c r="E71" s="123">
        <v>0</v>
      </c>
      <c r="F71" s="12">
        <v>0</v>
      </c>
      <c r="G71" s="148">
        <f t="shared" si="23"/>
        <v>0</v>
      </c>
      <c r="H71" s="121">
        <v>0</v>
      </c>
      <c r="I71" s="12">
        <v>37</v>
      </c>
      <c r="J71" s="245">
        <f t="shared" si="24"/>
        <v>1.0188515065234032E-2</v>
      </c>
      <c r="K71" s="152" t="str">
        <f t="shared" ref="K71:K80" si="25">IF(OR(B71&lt;&gt;0)*(E71&lt;&gt;0),B71/E71*100," ")</f>
        <v xml:space="preserve"> </v>
      </c>
      <c r="L71" s="153" t="str">
        <f t="shared" ref="L71:L80" si="26">IF(OR(C71&lt;&gt;0)*(F71&lt;&gt;0),C71/F71*100," ")</f>
        <v xml:space="preserve"> </v>
      </c>
      <c r="M71" s="154" t="str">
        <f t="shared" ref="M71:M80" si="27">IF(OR(B71&lt;&gt;0)*(H71&lt;&gt;0),B71/H71*100," ")</f>
        <v xml:space="preserve"> </v>
      </c>
      <c r="N71" s="185" t="str">
        <f t="shared" ref="N71:N80" si="28">IF(OR(C71&lt;&gt;0)*(I71&lt;&gt;0),C71/I71*100," ")</f>
        <v xml:space="preserve"> </v>
      </c>
      <c r="O71" s="152" t="str">
        <f t="shared" ref="O71:O80" si="29">IF(OR(E71&lt;&gt;0)*(H71&lt;&gt;0),E71/H71*100," ")</f>
        <v xml:space="preserve"> </v>
      </c>
      <c r="P71" s="153" t="str">
        <f t="shared" ref="P71:P80" si="30">IF(OR(F71&lt;&gt;0)*(I71&lt;&gt;0),F71/I71*100," ")</f>
        <v xml:space="preserve"> </v>
      </c>
      <c r="Q71" s="165"/>
      <c r="R71" s="165"/>
      <c r="S71" s="165"/>
      <c r="T71" s="165"/>
      <c r="U71" s="165"/>
      <c r="V71" s="165"/>
      <c r="W71" s="165"/>
      <c r="X71" s="165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</row>
    <row r="72" spans="1:62">
      <c r="A72" s="33" t="s">
        <v>76</v>
      </c>
      <c r="B72" s="121">
        <v>0</v>
      </c>
      <c r="C72" s="12">
        <v>0</v>
      </c>
      <c r="D72" s="196">
        <f t="shared" si="22"/>
        <v>0</v>
      </c>
      <c r="E72" s="123">
        <v>0</v>
      </c>
      <c r="F72" s="12">
        <v>0</v>
      </c>
      <c r="G72" s="148">
        <f t="shared" si="23"/>
        <v>0</v>
      </c>
      <c r="H72" s="121">
        <v>0</v>
      </c>
      <c r="I72" s="12">
        <v>45</v>
      </c>
      <c r="J72" s="245">
        <f t="shared" si="24"/>
        <v>1.2391437241500851E-2</v>
      </c>
      <c r="K72" s="152" t="str">
        <f t="shared" si="25"/>
        <v xml:space="preserve"> </v>
      </c>
      <c r="L72" s="153" t="str">
        <f t="shared" si="26"/>
        <v xml:space="preserve"> </v>
      </c>
      <c r="M72" s="154" t="str">
        <f t="shared" si="27"/>
        <v xml:space="preserve"> </v>
      </c>
      <c r="N72" s="185" t="str">
        <f t="shared" si="28"/>
        <v xml:space="preserve"> </v>
      </c>
      <c r="O72" s="152" t="str">
        <f t="shared" si="29"/>
        <v xml:space="preserve"> </v>
      </c>
      <c r="P72" s="153" t="str">
        <f t="shared" si="30"/>
        <v xml:space="preserve"> </v>
      </c>
      <c r="Q72" s="165"/>
      <c r="R72" s="165"/>
      <c r="S72" s="165"/>
      <c r="T72" s="165"/>
      <c r="U72" s="165"/>
      <c r="V72" s="165"/>
      <c r="W72" s="165"/>
      <c r="X72" s="165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</row>
    <row r="73" spans="1:62" ht="17.25" customHeight="1">
      <c r="A73" s="33" t="s">
        <v>77</v>
      </c>
      <c r="B73" s="121">
        <v>0</v>
      </c>
      <c r="C73" s="12">
        <v>0</v>
      </c>
      <c r="D73" s="196">
        <f t="shared" si="22"/>
        <v>0</v>
      </c>
      <c r="E73" s="123">
        <v>0</v>
      </c>
      <c r="F73" s="12">
        <v>0</v>
      </c>
      <c r="G73" s="148">
        <f t="shared" si="23"/>
        <v>0</v>
      </c>
      <c r="H73" s="121">
        <v>0</v>
      </c>
      <c r="I73" s="12">
        <v>0</v>
      </c>
      <c r="J73" s="245">
        <f t="shared" si="24"/>
        <v>0</v>
      </c>
      <c r="K73" s="152" t="str">
        <f t="shared" si="25"/>
        <v xml:space="preserve"> </v>
      </c>
      <c r="L73" s="153" t="str">
        <f t="shared" si="26"/>
        <v xml:space="preserve"> </v>
      </c>
      <c r="M73" s="154" t="str">
        <f t="shared" si="27"/>
        <v xml:space="preserve"> </v>
      </c>
      <c r="N73" s="185" t="str">
        <f t="shared" si="28"/>
        <v xml:space="preserve"> </v>
      </c>
      <c r="O73" s="152" t="str">
        <f t="shared" si="29"/>
        <v xml:space="preserve"> </v>
      </c>
      <c r="P73" s="153" t="str">
        <f t="shared" si="30"/>
        <v xml:space="preserve"> </v>
      </c>
      <c r="Q73" s="165"/>
      <c r="R73" s="165"/>
      <c r="S73" s="165"/>
      <c r="T73" s="165"/>
      <c r="U73" s="165"/>
      <c r="V73" s="165"/>
      <c r="W73" s="165"/>
      <c r="X73" s="165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</row>
    <row r="74" spans="1:62" ht="17.25" customHeight="1">
      <c r="A74" s="33" t="s">
        <v>79</v>
      </c>
      <c r="B74" s="121">
        <v>0</v>
      </c>
      <c r="C74" s="12">
        <v>0</v>
      </c>
      <c r="D74" s="196">
        <f t="shared" si="22"/>
        <v>0</v>
      </c>
      <c r="E74" s="123">
        <v>0</v>
      </c>
      <c r="F74" s="12">
        <v>0</v>
      </c>
      <c r="G74" s="148">
        <f t="shared" si="23"/>
        <v>0</v>
      </c>
      <c r="H74" s="121">
        <v>0</v>
      </c>
      <c r="I74" s="12">
        <v>30</v>
      </c>
      <c r="J74" s="245">
        <f t="shared" si="24"/>
        <v>8.2609581610005676E-3</v>
      </c>
      <c r="K74" s="152" t="str">
        <f t="shared" si="25"/>
        <v xml:space="preserve"> </v>
      </c>
      <c r="L74" s="153" t="str">
        <f t="shared" si="26"/>
        <v xml:space="preserve"> </v>
      </c>
      <c r="M74" s="154" t="str">
        <f t="shared" si="27"/>
        <v xml:space="preserve"> </v>
      </c>
      <c r="N74" s="185" t="str">
        <f t="shared" si="28"/>
        <v xml:space="preserve"> </v>
      </c>
      <c r="O74" s="152" t="str">
        <f t="shared" si="29"/>
        <v xml:space="preserve"> </v>
      </c>
      <c r="P74" s="153" t="str">
        <f t="shared" si="30"/>
        <v xml:space="preserve"> </v>
      </c>
      <c r="Q74" s="165"/>
      <c r="R74" s="165"/>
      <c r="S74" s="165"/>
      <c r="T74" s="165"/>
      <c r="U74" s="165"/>
      <c r="V74" s="165"/>
      <c r="W74" s="165"/>
      <c r="X74" s="165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</row>
    <row r="75" spans="1:62">
      <c r="A75" s="33" t="s">
        <v>51</v>
      </c>
      <c r="B75" s="121">
        <v>0</v>
      </c>
      <c r="C75" s="12">
        <v>0</v>
      </c>
      <c r="D75" s="196">
        <f t="shared" si="22"/>
        <v>0</v>
      </c>
      <c r="E75" s="123">
        <v>12</v>
      </c>
      <c r="F75" s="12">
        <v>124</v>
      </c>
      <c r="G75" s="148">
        <f t="shared" si="23"/>
        <v>6.3849069039380452E-2</v>
      </c>
      <c r="H75" s="121">
        <v>0</v>
      </c>
      <c r="I75" s="12">
        <v>28</v>
      </c>
      <c r="J75" s="245">
        <f t="shared" si="24"/>
        <v>7.7102276169338626E-3</v>
      </c>
      <c r="K75" s="152" t="str">
        <f t="shared" si="25"/>
        <v xml:space="preserve"> </v>
      </c>
      <c r="L75" s="153" t="str">
        <f t="shared" si="26"/>
        <v xml:space="preserve"> </v>
      </c>
      <c r="M75" s="154" t="str">
        <f t="shared" si="27"/>
        <v xml:space="preserve"> </v>
      </c>
      <c r="N75" s="185" t="str">
        <f t="shared" si="28"/>
        <v xml:space="preserve"> </v>
      </c>
      <c r="O75" s="152" t="str">
        <f t="shared" si="29"/>
        <v xml:space="preserve"> </v>
      </c>
      <c r="P75" s="153">
        <f t="shared" si="30"/>
        <v>442.85714285714289</v>
      </c>
      <c r="Q75" s="165"/>
      <c r="R75" s="165"/>
      <c r="S75" s="165"/>
      <c r="T75" s="165"/>
      <c r="U75" s="165"/>
      <c r="V75" s="165"/>
      <c r="W75" s="165"/>
      <c r="X75" s="165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</row>
    <row r="76" spans="1:62">
      <c r="A76" s="34" t="s">
        <v>93</v>
      </c>
      <c r="B76" s="121">
        <v>0</v>
      </c>
      <c r="C76" s="12">
        <v>0</v>
      </c>
      <c r="D76" s="196">
        <f t="shared" si="22"/>
        <v>0</v>
      </c>
      <c r="E76" s="123">
        <v>0</v>
      </c>
      <c r="F76" s="12">
        <v>0</v>
      </c>
      <c r="G76" s="148">
        <f t="shared" si="23"/>
        <v>0</v>
      </c>
      <c r="H76" s="121">
        <v>0</v>
      </c>
      <c r="I76" s="12">
        <v>0</v>
      </c>
      <c r="J76" s="245">
        <f t="shared" si="24"/>
        <v>0</v>
      </c>
      <c r="K76" s="152" t="str">
        <f t="shared" si="25"/>
        <v xml:space="preserve"> </v>
      </c>
      <c r="L76" s="153" t="str">
        <f t="shared" si="26"/>
        <v xml:space="preserve"> </v>
      </c>
      <c r="M76" s="154" t="str">
        <f t="shared" si="27"/>
        <v xml:space="preserve"> </v>
      </c>
      <c r="N76" s="185" t="str">
        <f t="shared" si="28"/>
        <v xml:space="preserve"> </v>
      </c>
      <c r="O76" s="152" t="str">
        <f t="shared" si="29"/>
        <v xml:space="preserve"> </v>
      </c>
      <c r="P76" s="153" t="str">
        <f t="shared" si="30"/>
        <v xml:space="preserve"> </v>
      </c>
      <c r="Q76" s="165"/>
      <c r="R76" s="165"/>
      <c r="S76" s="165"/>
      <c r="T76" s="165"/>
      <c r="U76" s="165"/>
      <c r="V76" s="165"/>
      <c r="W76" s="165"/>
      <c r="X76" s="165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</row>
    <row r="77" spans="1:62">
      <c r="A77" s="34" t="s">
        <v>55</v>
      </c>
      <c r="B77" s="121">
        <v>0</v>
      </c>
      <c r="C77" s="12">
        <v>0</v>
      </c>
      <c r="D77" s="196">
        <f t="shared" si="22"/>
        <v>0</v>
      </c>
      <c r="E77" s="123">
        <v>0</v>
      </c>
      <c r="F77" s="12">
        <v>0</v>
      </c>
      <c r="G77" s="148">
        <f t="shared" si="23"/>
        <v>0</v>
      </c>
      <c r="H77" s="121">
        <v>0</v>
      </c>
      <c r="I77" s="12">
        <v>0</v>
      </c>
      <c r="J77" s="245">
        <f t="shared" si="24"/>
        <v>0</v>
      </c>
      <c r="K77" s="152" t="str">
        <f t="shared" si="25"/>
        <v xml:space="preserve"> </v>
      </c>
      <c r="L77" s="153" t="str">
        <f t="shared" si="26"/>
        <v xml:space="preserve"> </v>
      </c>
      <c r="M77" s="154" t="str">
        <f t="shared" si="27"/>
        <v xml:space="preserve"> </v>
      </c>
      <c r="N77" s="185" t="str">
        <f t="shared" si="28"/>
        <v xml:space="preserve"> </v>
      </c>
      <c r="O77" s="152" t="str">
        <f t="shared" si="29"/>
        <v xml:space="preserve"> </v>
      </c>
      <c r="P77" s="153" t="str">
        <f t="shared" si="30"/>
        <v xml:space="preserve"> </v>
      </c>
      <c r="Q77" s="165"/>
      <c r="R77" s="165"/>
      <c r="S77" s="165"/>
      <c r="T77" s="165"/>
      <c r="U77" s="165"/>
      <c r="V77" s="165"/>
      <c r="W77" s="165"/>
      <c r="X77" s="165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</row>
    <row r="78" spans="1:62" ht="15.75">
      <c r="A78" s="145" t="s">
        <v>66</v>
      </c>
      <c r="B78" s="226">
        <v>0</v>
      </c>
      <c r="C78" s="213">
        <v>0</v>
      </c>
      <c r="D78" s="196">
        <f t="shared" si="22"/>
        <v>0</v>
      </c>
      <c r="E78" s="237">
        <v>1</v>
      </c>
      <c r="F78" s="213">
        <v>3</v>
      </c>
      <c r="G78" s="148">
        <f t="shared" si="23"/>
        <v>1.5447355412753336E-3</v>
      </c>
      <c r="H78" s="236">
        <v>0</v>
      </c>
      <c r="I78" s="214">
        <v>14</v>
      </c>
      <c r="J78" s="196">
        <f t="shared" si="24"/>
        <v>3.8551138084669313E-3</v>
      </c>
      <c r="K78" s="152" t="str">
        <f t="shared" si="25"/>
        <v xml:space="preserve"> </v>
      </c>
      <c r="L78" s="153" t="str">
        <f t="shared" si="26"/>
        <v xml:space="preserve"> </v>
      </c>
      <c r="M78" s="154" t="str">
        <f t="shared" si="27"/>
        <v xml:space="preserve"> </v>
      </c>
      <c r="N78" s="185" t="str">
        <f t="shared" si="28"/>
        <v xml:space="preserve"> </v>
      </c>
      <c r="O78" s="152" t="str">
        <f t="shared" si="29"/>
        <v xml:space="preserve"> </v>
      </c>
      <c r="P78" s="153">
        <f t="shared" si="30"/>
        <v>21.428571428571427</v>
      </c>
      <c r="Q78" s="165"/>
      <c r="R78" s="165"/>
      <c r="S78" s="165"/>
      <c r="T78" s="165"/>
      <c r="U78" s="165"/>
      <c r="V78" s="165"/>
      <c r="W78" s="165"/>
      <c r="X78" s="165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</row>
    <row r="79" spans="1:62">
      <c r="A79" s="231" t="s">
        <v>80</v>
      </c>
      <c r="B79" s="227">
        <v>0</v>
      </c>
      <c r="C79" s="11">
        <v>0</v>
      </c>
      <c r="D79" s="196">
        <f t="shared" ref="D79:D80" si="31">IF($C$83&lt;&gt;0,C79/$C$83*100,0)</f>
        <v>0</v>
      </c>
      <c r="E79" s="238">
        <v>0</v>
      </c>
      <c r="F79" s="11">
        <v>0</v>
      </c>
      <c r="G79" s="148">
        <f t="shared" ref="G79:G80" si="32">IF($F$83&lt;&gt;0,F79/$F$83*100,0)</f>
        <v>0</v>
      </c>
      <c r="H79" s="227">
        <v>0</v>
      </c>
      <c r="I79" s="11">
        <v>0</v>
      </c>
      <c r="J79" s="196">
        <f t="shared" ref="J79:J80" si="33">IF($I$83&lt;&gt;0,I79/$I$83*100,0)</f>
        <v>0</v>
      </c>
      <c r="K79" s="152" t="str">
        <f t="shared" si="25"/>
        <v xml:space="preserve"> </v>
      </c>
      <c r="L79" s="153" t="str">
        <f t="shared" si="26"/>
        <v xml:space="preserve"> </v>
      </c>
      <c r="M79" s="154" t="str">
        <f t="shared" si="27"/>
        <v xml:space="preserve"> </v>
      </c>
      <c r="N79" s="185" t="str">
        <f t="shared" si="28"/>
        <v xml:space="preserve"> </v>
      </c>
      <c r="O79" s="152" t="str">
        <f t="shared" si="29"/>
        <v xml:space="preserve"> </v>
      </c>
      <c r="P79" s="153" t="str">
        <f t="shared" si="30"/>
        <v xml:space="preserve"> </v>
      </c>
      <c r="Q79" s="165"/>
      <c r="R79" s="165"/>
      <c r="S79" s="165"/>
      <c r="T79" s="165"/>
      <c r="U79" s="165"/>
      <c r="V79" s="165"/>
      <c r="W79" s="165"/>
      <c r="X79" s="165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</row>
    <row r="80" spans="1:62" ht="15.75" thickBot="1">
      <c r="A80" s="232" t="s">
        <v>95</v>
      </c>
      <c r="B80" s="228">
        <v>0</v>
      </c>
      <c r="C80" s="218">
        <v>0</v>
      </c>
      <c r="D80" s="234">
        <f t="shared" si="31"/>
        <v>0</v>
      </c>
      <c r="E80" s="239">
        <v>0</v>
      </c>
      <c r="F80" s="218">
        <v>0</v>
      </c>
      <c r="G80" s="240">
        <f t="shared" si="32"/>
        <v>0</v>
      </c>
      <c r="H80" s="228">
        <v>0</v>
      </c>
      <c r="I80" s="218">
        <v>0</v>
      </c>
      <c r="J80" s="234">
        <f t="shared" si="33"/>
        <v>0</v>
      </c>
      <c r="K80" s="221" t="str">
        <f t="shared" si="25"/>
        <v xml:space="preserve"> </v>
      </c>
      <c r="L80" s="222" t="str">
        <f t="shared" si="26"/>
        <v xml:space="preserve"> </v>
      </c>
      <c r="M80" s="219" t="str">
        <f t="shared" si="27"/>
        <v xml:space="preserve"> </v>
      </c>
      <c r="N80" s="220" t="str">
        <f t="shared" si="28"/>
        <v xml:space="preserve"> </v>
      </c>
      <c r="O80" s="221" t="str">
        <f t="shared" si="29"/>
        <v xml:space="preserve"> </v>
      </c>
      <c r="P80" s="222" t="str">
        <f t="shared" si="30"/>
        <v xml:space="preserve"> </v>
      </c>
      <c r="Q80" s="165"/>
      <c r="R80" s="165"/>
      <c r="S80" s="165"/>
      <c r="T80" s="165"/>
      <c r="U80" s="165"/>
      <c r="V80" s="165"/>
      <c r="W80" s="165"/>
      <c r="X80" s="165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</row>
    <row r="81" spans="1:62" ht="15.75">
      <c r="A81" s="233" t="s">
        <v>84</v>
      </c>
      <c r="B81" s="229">
        <f>SUM(B6:B80)-B7</f>
        <v>35661</v>
      </c>
      <c r="C81" s="223">
        <f>SUM(C6:C80)-C7</f>
        <v>218736</v>
      </c>
      <c r="D81" s="235">
        <f>IF($C$83&lt;&gt;0,C81/$C$83*100,0)</f>
        <v>86.511970067908834</v>
      </c>
      <c r="E81" s="241">
        <f>SUM(E6:E80)-E7</f>
        <v>26774</v>
      </c>
      <c r="F81" s="223">
        <f>SUM(F6:F80)-F7</f>
        <v>166710</v>
      </c>
      <c r="G81" s="242">
        <f>IF($F$83&lt;&gt;0,F81/$F$83*100,0)</f>
        <v>85.840954028670296</v>
      </c>
      <c r="H81" s="229">
        <f>SUM(H6:H80)-H7</f>
        <v>218736</v>
      </c>
      <c r="I81" s="223">
        <f>SUM(I6:I80)-I7</f>
        <v>325914</v>
      </c>
      <c r="J81" s="246">
        <f>IF($I$83&lt;&gt;0,I81/$I$83*100,0)</f>
        <v>89.745397269477962</v>
      </c>
      <c r="K81" s="249">
        <f t="shared" ref="K81:L83" si="34">IF(OR(B81&lt;&gt;0)*(E81&lt;&gt;0),B81/E81*100," ")</f>
        <v>133.19264958541871</v>
      </c>
      <c r="L81" s="224">
        <f t="shared" si="34"/>
        <v>131.20748605362607</v>
      </c>
      <c r="M81" s="248">
        <f t="shared" ref="M81:N83" si="35">IF(OR(B81&lt;&gt;0)*(H81&lt;&gt;0),B81/H81*100," ")</f>
        <v>16.303214834320826</v>
      </c>
      <c r="N81" s="250">
        <f t="shared" si="35"/>
        <v>67.114637603785042</v>
      </c>
      <c r="O81" s="249">
        <f t="shared" ref="O81:P83" si="36">IF(OR(E81&lt;&gt;0)*(H81&lt;&gt;0),E81/H81*100," ")</f>
        <v>12.240326238022091</v>
      </c>
      <c r="P81" s="224">
        <f t="shared" si="36"/>
        <v>51.151530771921429</v>
      </c>
      <c r="Q81" s="165"/>
      <c r="R81" s="165"/>
      <c r="S81" s="165"/>
      <c r="T81" s="165"/>
      <c r="U81" s="165"/>
      <c r="V81" s="165"/>
      <c r="W81" s="165"/>
      <c r="X81" s="165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</row>
    <row r="82" spans="1:62" ht="15.75">
      <c r="A82" s="176" t="s">
        <v>85</v>
      </c>
      <c r="B82" s="230">
        <f>B7</f>
        <v>7533</v>
      </c>
      <c r="C82" s="217">
        <f>C7</f>
        <v>34103</v>
      </c>
      <c r="D82" s="202">
        <f>IF($C$83&lt;&gt;0,C82/$C$83*100,0)</f>
        <v>13.488029932091173</v>
      </c>
      <c r="E82" s="243">
        <f>E7</f>
        <v>5460</v>
      </c>
      <c r="F82" s="174">
        <f>F7</f>
        <v>27498</v>
      </c>
      <c r="G82" s="201">
        <f>IF($F$83&lt;&gt;0,F82/$F$83*100,0)</f>
        <v>14.159045971329709</v>
      </c>
      <c r="H82" s="230">
        <f>H7</f>
        <v>34103</v>
      </c>
      <c r="I82" s="217">
        <f>I7</f>
        <v>37240</v>
      </c>
      <c r="J82" s="247">
        <f>IF($I$83&lt;&gt;0,I82/$I$83*100,0)</f>
        <v>10.254602730522038</v>
      </c>
      <c r="K82" s="155">
        <f t="shared" si="34"/>
        <v>137.96703296703296</v>
      </c>
      <c r="L82" s="156">
        <f t="shared" si="34"/>
        <v>124.01992872208889</v>
      </c>
      <c r="M82" s="157">
        <f t="shared" si="35"/>
        <v>22.088965780136647</v>
      </c>
      <c r="N82" s="186">
        <f t="shared" si="35"/>
        <v>91.576262083780875</v>
      </c>
      <c r="O82" s="155">
        <f t="shared" si="36"/>
        <v>16.010321672580126</v>
      </c>
      <c r="P82" s="156">
        <f t="shared" si="36"/>
        <v>73.839957035445764</v>
      </c>
      <c r="Q82" s="165"/>
      <c r="R82" s="165"/>
      <c r="S82" s="165"/>
      <c r="T82" s="165"/>
      <c r="U82" s="165"/>
      <c r="V82" s="165"/>
      <c r="W82" s="165"/>
      <c r="X82" s="165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</row>
    <row r="83" spans="1:62" ht="16.5" thickBot="1">
      <c r="A83" s="177" t="s">
        <v>86</v>
      </c>
      <c r="B83" s="209">
        <f>SUM(B81:B82)</f>
        <v>43194</v>
      </c>
      <c r="C83" s="210">
        <f>SUM(C81:C82)</f>
        <v>252839</v>
      </c>
      <c r="D83" s="208">
        <f>D81+D82</f>
        <v>100</v>
      </c>
      <c r="E83" s="211">
        <f>SUM(E81:E82)</f>
        <v>32234</v>
      </c>
      <c r="F83" s="210">
        <f>SUM(F81:F82)</f>
        <v>194208</v>
      </c>
      <c r="G83" s="204">
        <f>G81+G82</f>
        <v>100</v>
      </c>
      <c r="H83" s="209">
        <f>SUM(H81:H82)</f>
        <v>252839</v>
      </c>
      <c r="I83" s="210">
        <f>SUM(I81:I82)</f>
        <v>363154</v>
      </c>
      <c r="J83" s="206">
        <v>1000</v>
      </c>
      <c r="K83" s="203">
        <f t="shared" si="34"/>
        <v>134.00136501830366</v>
      </c>
      <c r="L83" s="207">
        <f t="shared" si="34"/>
        <v>130.18979650683804</v>
      </c>
      <c r="M83" s="205">
        <f t="shared" si="35"/>
        <v>17.083598653688711</v>
      </c>
      <c r="N83" s="206">
        <f t="shared" si="35"/>
        <v>69.623080015640753</v>
      </c>
      <c r="O83" s="203">
        <f t="shared" si="36"/>
        <v>12.748824350673749</v>
      </c>
      <c r="P83" s="207">
        <f t="shared" si="36"/>
        <v>53.478138751053272</v>
      </c>
      <c r="Q83" s="165"/>
      <c r="R83" s="165"/>
      <c r="S83" s="165"/>
      <c r="T83" s="165"/>
      <c r="U83" s="165"/>
      <c r="V83" s="165"/>
      <c r="W83" s="165"/>
      <c r="X83" s="165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</row>
    <row r="84" spans="1:62">
      <c r="A84" s="165"/>
      <c r="B84" s="216"/>
      <c r="C84" s="216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</row>
    <row r="85" spans="1:62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</row>
    <row r="86" spans="1:62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</row>
    <row r="87" spans="1:62">
      <c r="A87" s="165"/>
      <c r="B87" s="165"/>
      <c r="C87" s="21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</row>
    <row r="88" spans="1:62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</row>
    <row r="89" spans="1:62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</row>
    <row r="90" spans="1:62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</row>
    <row r="91" spans="1:62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</row>
    <row r="92" spans="1:62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</row>
    <row r="93" spans="1:62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</row>
    <row r="94" spans="1:62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</row>
    <row r="95" spans="1:62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</row>
    <row r="96" spans="1:62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</row>
    <row r="97" spans="1:62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</row>
    <row r="98" spans="1:62"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</row>
    <row r="99" spans="1:62"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</row>
    <row r="100" spans="1:62"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</row>
    <row r="101" spans="1:62"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</row>
    <row r="102" spans="1:62"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</row>
    <row r="103" spans="1:62"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</row>
    <row r="104" spans="1:62"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</row>
    <row r="105" spans="1:62"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</row>
    <row r="106" spans="1:62"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</row>
    <row r="107" spans="1:62"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</row>
    <row r="108" spans="1:62"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</row>
    <row r="109" spans="1:62"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</row>
    <row r="110" spans="1:62"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</row>
    <row r="111" spans="1:62"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</row>
    <row r="112" spans="1:62"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</row>
    <row r="113" spans="25:62"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</row>
    <row r="114" spans="25:62"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</row>
    <row r="115" spans="25:62"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</row>
    <row r="116" spans="25:62"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</row>
    <row r="117" spans="25:62"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</row>
    <row r="118" spans="25:62"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</row>
    <row r="119" spans="25:62"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</row>
    <row r="120" spans="25:62"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</row>
    <row r="121" spans="25:62"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</row>
    <row r="122" spans="25:62"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</row>
    <row r="123" spans="25:62"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</row>
    <row r="124" spans="25:62"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</row>
    <row r="125" spans="25:62"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</row>
    <row r="126" spans="25:62"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</row>
    <row r="127" spans="25:62"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</row>
    <row r="128" spans="25:62"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  <c r="BI128" s="167"/>
      <c r="BJ128" s="167"/>
    </row>
    <row r="129" spans="25:62"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</row>
    <row r="130" spans="25:62"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</row>
    <row r="131" spans="25:62"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</row>
    <row r="132" spans="25:62"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</row>
    <row r="133" spans="25:62"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</row>
    <row r="134" spans="25:62"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</row>
    <row r="135" spans="25:62"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</row>
    <row r="136" spans="25:62"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</row>
    <row r="137" spans="25:62"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</row>
    <row r="138" spans="25:62"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</row>
    <row r="139" spans="25:62"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</row>
    <row r="140" spans="25:62"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</row>
    <row r="141" spans="25:62"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</row>
    <row r="142" spans="25:62"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</row>
    <row r="143" spans="25:62"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</row>
    <row r="144" spans="25:62"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</row>
    <row r="145" spans="25:62"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</row>
    <row r="146" spans="25:62"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</row>
    <row r="147" spans="25:62"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</row>
    <row r="148" spans="25:62"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</row>
    <row r="149" spans="25:62"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</row>
    <row r="150" spans="25:62"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</row>
    <row r="151" spans="25:62"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</row>
    <row r="152" spans="25:62"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</row>
    <row r="153" spans="25:62"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</row>
    <row r="154" spans="25:62"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</row>
    <row r="155" spans="25:62"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</row>
    <row r="156" spans="25:62"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</row>
    <row r="157" spans="25:62"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</row>
    <row r="158" spans="25:62"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</row>
    <row r="159" spans="25:62"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</row>
    <row r="160" spans="25:62"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</row>
    <row r="161" spans="25:62"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</row>
    <row r="162" spans="25:62"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</row>
    <row r="163" spans="25:62"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</row>
    <row r="164" spans="25:62"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</row>
    <row r="165" spans="25:62"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</row>
    <row r="166" spans="25:62"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</row>
    <row r="167" spans="25:62"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</row>
    <row r="168" spans="25:62"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</row>
    <row r="169" spans="25:62"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</row>
    <row r="170" spans="25:62"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</row>
    <row r="171" spans="25:62"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</row>
    <row r="172" spans="25:62"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</row>
    <row r="173" spans="25:62"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</row>
    <row r="174" spans="25:62"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</row>
    <row r="175" spans="25:62"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</row>
    <row r="176" spans="25:62"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</row>
    <row r="177" spans="25:62"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</row>
    <row r="178" spans="25:62"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</row>
    <row r="179" spans="25:62"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</row>
    <row r="180" spans="25:62"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</row>
    <row r="181" spans="25:62"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</row>
    <row r="182" spans="25:62"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</row>
    <row r="183" spans="25:62"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</row>
    <row r="184" spans="25:62"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</row>
    <row r="185" spans="25:62"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</row>
    <row r="186" spans="25:62"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</row>
    <row r="187" spans="25:62"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</row>
    <row r="188" spans="25:62"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</row>
    <row r="189" spans="25:62"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</row>
    <row r="190" spans="25:62"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</row>
    <row r="191" spans="25:62"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</row>
    <row r="192" spans="25:62"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</row>
    <row r="193" spans="25:62"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</row>
    <row r="194" spans="25:62"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</row>
    <row r="195" spans="25:62"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</row>
    <row r="196" spans="25:62"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</row>
    <row r="197" spans="25:62"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</row>
    <row r="198" spans="25:62"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</row>
    <row r="199" spans="25:62"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</row>
    <row r="200" spans="25:62"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</row>
    <row r="201" spans="25:62"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</row>
    <row r="202" spans="25:62"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</row>
    <row r="203" spans="25:62"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</row>
    <row r="204" spans="25:62"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</row>
    <row r="205" spans="25:62"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</row>
    <row r="206" spans="25:62"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</row>
    <row r="207" spans="25:62"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</row>
    <row r="208" spans="25:62"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</row>
    <row r="209" spans="25:62"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</row>
    <row r="210" spans="25:62"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</row>
    <row r="211" spans="25:62"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</row>
    <row r="212" spans="25:62"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</row>
    <row r="213" spans="25:62"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</row>
    <row r="214" spans="25:62"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</row>
    <row r="215" spans="25:62"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</row>
    <row r="216" spans="25:62"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</row>
    <row r="217" spans="25:62"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</row>
    <row r="218" spans="25:62"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</row>
    <row r="219" spans="25:62"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</row>
    <row r="220" spans="25:62"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</row>
    <row r="221" spans="25:62"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</row>
    <row r="222" spans="25:62"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</row>
    <row r="223" spans="25:62"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</row>
    <row r="224" spans="25:62"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</row>
    <row r="225" spans="25:62"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</row>
    <row r="226" spans="25:62"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</row>
    <row r="227" spans="25:62"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</row>
    <row r="228" spans="25:62"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</row>
    <row r="229" spans="25:62"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</row>
    <row r="230" spans="25:62"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</row>
    <row r="231" spans="25:62"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</row>
    <row r="232" spans="25:62"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</row>
    <row r="233" spans="25:62"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</row>
    <row r="234" spans="25:62"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</row>
    <row r="235" spans="25:62"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</row>
    <row r="236" spans="25:62"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</row>
    <row r="237" spans="25:62"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</row>
    <row r="238" spans="25:62"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</row>
    <row r="239" spans="25:62"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</row>
    <row r="240" spans="25:62"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</row>
    <row r="241" spans="25:62"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</row>
    <row r="242" spans="25:62"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</row>
    <row r="243" spans="25:62"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</row>
    <row r="244" spans="25:62"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</row>
    <row r="245" spans="25:62"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</row>
    <row r="246" spans="25:62"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</row>
    <row r="247" spans="25:62"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</row>
    <row r="248" spans="25:62"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</row>
    <row r="249" spans="25:62"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</row>
    <row r="250" spans="25:62"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</row>
    <row r="251" spans="25:62"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</row>
    <row r="252" spans="25:62"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</row>
    <row r="253" spans="25:62"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</row>
    <row r="254" spans="25:62"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</row>
    <row r="255" spans="25:62"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</row>
    <row r="256" spans="25:62"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</row>
    <row r="257" spans="25:62"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</row>
    <row r="258" spans="25:62"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</row>
    <row r="259" spans="25:62"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</row>
    <row r="260" spans="25:62"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</row>
    <row r="261" spans="25:62"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</row>
    <row r="262" spans="25:62"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</row>
    <row r="263" spans="25:62"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</row>
    <row r="264" spans="25:62"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</row>
    <row r="265" spans="25:62"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</row>
    <row r="266" spans="25:62"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</row>
    <row r="267" spans="25:62"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</row>
    <row r="268" spans="25:62"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</row>
    <row r="269" spans="25:62"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</row>
    <row r="270" spans="25:62"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</row>
    <row r="271" spans="25:62"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</row>
    <row r="272" spans="25:62"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</row>
    <row r="273" spans="25:62"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</row>
    <row r="274" spans="25:62"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</row>
    <row r="275" spans="25:62"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</row>
    <row r="276" spans="25:62"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</row>
    <row r="277" spans="25:62"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</row>
    <row r="278" spans="25:62"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</row>
    <row r="279" spans="25:62"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</row>
    <row r="280" spans="25:62"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</row>
    <row r="281" spans="25:62"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</row>
    <row r="282" spans="25:62"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</row>
    <row r="283" spans="25:62"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</row>
    <row r="284" spans="25:62"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</row>
    <row r="285" spans="25:62"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</row>
    <row r="286" spans="25:62"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</row>
    <row r="287" spans="25:62"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</row>
    <row r="288" spans="25:62"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</row>
    <row r="289" spans="25:62"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</row>
    <row r="290" spans="25:62"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</row>
    <row r="291" spans="25:62"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</row>
    <row r="292" spans="25:62"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</row>
    <row r="293" spans="25:62"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</row>
    <row r="294" spans="25:62"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</row>
    <row r="295" spans="25:62"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</row>
    <row r="296" spans="25:62"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</row>
    <row r="297" spans="25:62"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</row>
    <row r="298" spans="25:62"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</row>
    <row r="299" spans="25:62"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</row>
    <row r="300" spans="25:62"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</row>
    <row r="301" spans="25:62"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</row>
    <row r="302" spans="25:62"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</row>
    <row r="303" spans="25:62"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</row>
    <row r="304" spans="25:62"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</row>
    <row r="305" spans="25:62"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</row>
    <row r="306" spans="25:62"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</row>
    <row r="307" spans="25:62"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</row>
    <row r="308" spans="25:62"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</row>
    <row r="309" spans="25:62"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</row>
    <row r="310" spans="25:62"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</row>
    <row r="311" spans="25:62"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</row>
    <row r="312" spans="25:62"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</row>
    <row r="313" spans="25:62"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</row>
    <row r="314" spans="25:62"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</row>
    <row r="315" spans="25:62"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</row>
  </sheetData>
  <mergeCells count="8">
    <mergeCell ref="A1:P3"/>
    <mergeCell ref="B4:D4"/>
    <mergeCell ref="E4:G4"/>
    <mergeCell ref="H4:J4"/>
    <mergeCell ref="K4:L4"/>
    <mergeCell ref="M4:N4"/>
    <mergeCell ref="O4:P4"/>
    <mergeCell ref="A4:A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</vt:lpstr>
      <vt:lpstr>Po kapacitetima</vt:lpstr>
      <vt:lpstr>Po zemljama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tzm-pult</dc:creator>
  <cp:lastModifiedBy>tzm-pult</cp:lastModifiedBy>
  <cp:lastPrinted>2021-02-09T12:54:05Z</cp:lastPrinted>
  <dcterms:created xsi:type="dcterms:W3CDTF">2017-12-29T23:50:53Z</dcterms:created>
  <dcterms:modified xsi:type="dcterms:W3CDTF">2021-08-16T18:48:39Z</dcterms:modified>
</cp:coreProperties>
</file>